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S:\3_Oddělení technické\VÝBĚROVÁ ŘÍZENÍ\25_838_Opravy a revize klimatizací OŘ UNL 2025 - 2027\"/>
    </mc:Choice>
  </mc:AlternateContent>
  <xr:revisionPtr revIDLastSave="0" documentId="13_ncr:1_{74126E9B-BF38-4286-BFC3-8F8A3689B6E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kapitulace zakázky" sheetId="1" r:id="rId1"/>
    <sheet name="01 - Servisní prohlídky" sheetId="2" r:id="rId2"/>
    <sheet name="02a - Práce a dodávky ÚRS" sheetId="3" r:id="rId3"/>
    <sheet name="02b - Práce a dodávky ÚOŽI" sheetId="4" r:id="rId4"/>
    <sheet name="03 - VON" sheetId="5" r:id="rId5"/>
    <sheet name="Pokyny pro vyplnění" sheetId="6" r:id="rId6"/>
  </sheets>
  <definedNames>
    <definedName name="_xlnm._FilterDatabase" localSheetId="1" hidden="1">'01 - Servisní prohlídky'!$C$81:$K$93</definedName>
    <definedName name="_xlnm._FilterDatabase" localSheetId="2" hidden="1">'02a - Práce a dodávky ÚRS'!$C$85:$K$318</definedName>
    <definedName name="_xlnm._FilterDatabase" localSheetId="3" hidden="1">'02b - Práce a dodávky ÚOŽI'!$C$79:$K$115</definedName>
    <definedName name="_xlnm._FilterDatabase" localSheetId="4" hidden="1">'03 - VON'!$C$82:$K$109</definedName>
    <definedName name="_xlnm.Print_Titles" localSheetId="1">'01 - Servisní prohlídky'!$81:$81</definedName>
    <definedName name="_xlnm.Print_Titles" localSheetId="2">'02a - Práce a dodávky ÚRS'!$85:$85</definedName>
    <definedName name="_xlnm.Print_Titles" localSheetId="3">'02b - Práce a dodávky ÚOŽI'!$79:$79</definedName>
    <definedName name="_xlnm.Print_Titles" localSheetId="4">'03 - VON'!$82:$82</definedName>
    <definedName name="_xlnm.Print_Titles" localSheetId="0">'Rekapitulace zakázky'!$52:$52</definedName>
    <definedName name="_xlnm.Print_Area" localSheetId="1">'01 - Servisní prohlídky'!$C$4:$J$39,'01 - Servisní prohlídky'!$C$45:$J$63,'01 - Servisní prohlídky'!$C$69:$K$93</definedName>
    <definedName name="_xlnm.Print_Area" localSheetId="2">'02a - Práce a dodávky ÚRS'!$C$4:$J$39,'02a - Práce a dodávky ÚRS'!$C$45:$J$67,'02a - Práce a dodávky ÚRS'!$C$73:$K$318</definedName>
    <definedName name="_xlnm.Print_Area" localSheetId="3">'02b - Práce a dodávky ÚOŽI'!$C$4:$J$39,'02b - Práce a dodávky ÚOŽI'!$C$45:$J$61,'02b - Práce a dodávky ÚOŽI'!$C$67:$K$115</definedName>
    <definedName name="_xlnm.Print_Area" localSheetId="4">'03 - VON'!$C$4:$J$39,'03 - VON'!$C$45:$J$64,'03 - VON'!$C$70:$K$109</definedName>
    <definedName name="_xlnm.Print_Area" localSheetId="0">'Rekapitulace zakázky'!$D$4:$AO$36,'Rekapitulace zakázky'!$C$42:$AQ$59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BI85" i="5"/>
  <c r="BH85" i="5"/>
  <c r="BG85" i="5"/>
  <c r="BF85" i="5"/>
  <c r="T85" i="5"/>
  <c r="R85" i="5"/>
  <c r="P85" i="5"/>
  <c r="J80" i="5"/>
  <c r="J79" i="5"/>
  <c r="F79" i="5"/>
  <c r="F77" i="5"/>
  <c r="E75" i="5"/>
  <c r="J55" i="5"/>
  <c r="J54" i="5"/>
  <c r="F54" i="5"/>
  <c r="F52" i="5"/>
  <c r="E50" i="5"/>
  <c r="J18" i="5"/>
  <c r="E18" i="5"/>
  <c r="F80" i="5"/>
  <c r="J17" i="5"/>
  <c r="J12" i="5"/>
  <c r="J77" i="5"/>
  <c r="E7" i="5"/>
  <c r="E48" i="5"/>
  <c r="J37" i="4"/>
  <c r="J36" i="4"/>
  <c r="AY57" i="1"/>
  <c r="J35" i="4"/>
  <c r="AX57" i="1" s="1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BI83" i="4"/>
  <c r="BH83" i="4"/>
  <c r="BG83" i="4"/>
  <c r="BF83" i="4"/>
  <c r="T83" i="4"/>
  <c r="R83" i="4"/>
  <c r="P83" i="4"/>
  <c r="BI81" i="4"/>
  <c r="BH81" i="4"/>
  <c r="BG81" i="4"/>
  <c r="BF81" i="4"/>
  <c r="T81" i="4"/>
  <c r="R81" i="4"/>
  <c r="P81" i="4"/>
  <c r="J77" i="4"/>
  <c r="J76" i="4"/>
  <c r="F76" i="4"/>
  <c r="F74" i="4"/>
  <c r="E72" i="4"/>
  <c r="J55" i="4"/>
  <c r="J54" i="4"/>
  <c r="F54" i="4"/>
  <c r="F52" i="4"/>
  <c r="E50" i="4"/>
  <c r="J18" i="4"/>
  <c r="E18" i="4"/>
  <c r="F55" i="4" s="1"/>
  <c r="J17" i="4"/>
  <c r="J12" i="4"/>
  <c r="J74" i="4"/>
  <c r="E7" i="4"/>
  <c r="E70" i="4"/>
  <c r="J37" i="3"/>
  <c r="J36" i="3"/>
  <c r="AY56" i="1"/>
  <c r="J35" i="3"/>
  <c r="AX56" i="1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4" i="3"/>
  <c r="BH304" i="3"/>
  <c r="BG304" i="3"/>
  <c r="BF304" i="3"/>
  <c r="T304" i="3"/>
  <c r="R304" i="3"/>
  <c r="P304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08" i="3"/>
  <c r="BH108" i="3"/>
  <c r="BG108" i="3"/>
  <c r="BF108" i="3"/>
  <c r="T108" i="3"/>
  <c r="T107" i="3"/>
  <c r="R108" i="3"/>
  <c r="R107" i="3"/>
  <c r="P108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F34" i="3" s="1"/>
  <c r="T92" i="3"/>
  <c r="R92" i="3"/>
  <c r="P92" i="3"/>
  <c r="BI89" i="3"/>
  <c r="BH89" i="3"/>
  <c r="F36" i="3" s="1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55" i="3"/>
  <c r="J17" i="3"/>
  <c r="J12" i="3"/>
  <c r="J52" i="3"/>
  <c r="E7" i="3"/>
  <c r="E48" i="3"/>
  <c r="J37" i="2"/>
  <c r="J36" i="2"/>
  <c r="AY55" i="1"/>
  <c r="J35" i="2"/>
  <c r="AX55" i="1"/>
  <c r="BI92" i="2"/>
  <c r="BH92" i="2"/>
  <c r="BG92" i="2"/>
  <c r="BF92" i="2"/>
  <c r="T92" i="2"/>
  <c r="T91" i="2"/>
  <c r="R92" i="2"/>
  <c r="R91" i="2"/>
  <c r="P92" i="2"/>
  <c r="P91" i="2"/>
  <c r="BI88" i="2"/>
  <c r="BH88" i="2"/>
  <c r="BG88" i="2"/>
  <c r="BF88" i="2"/>
  <c r="T88" i="2"/>
  <c r="R88" i="2"/>
  <c r="P88" i="2"/>
  <c r="BI85" i="2"/>
  <c r="F37" i="2" s="1"/>
  <c r="BH85" i="2"/>
  <c r="F36" i="2" s="1"/>
  <c r="BG85" i="2"/>
  <c r="F35" i="2" s="1"/>
  <c r="BF85" i="2"/>
  <c r="T85" i="2"/>
  <c r="R85" i="2"/>
  <c r="P85" i="2"/>
  <c r="J79" i="2"/>
  <c r="J78" i="2"/>
  <c r="F78" i="2"/>
  <c r="F76" i="2"/>
  <c r="E74" i="2"/>
  <c r="J55" i="2"/>
  <c r="J54" i="2"/>
  <c r="F54" i="2"/>
  <c r="F52" i="2"/>
  <c r="E50" i="2"/>
  <c r="J18" i="2"/>
  <c r="E18" i="2"/>
  <c r="F79" i="2"/>
  <c r="J17" i="2"/>
  <c r="J12" i="2"/>
  <c r="J76" i="2"/>
  <c r="E7" i="2"/>
  <c r="E72" i="2"/>
  <c r="L50" i="1"/>
  <c r="AM50" i="1"/>
  <c r="AM49" i="1"/>
  <c r="L49" i="1"/>
  <c r="AM47" i="1"/>
  <c r="L47" i="1"/>
  <c r="L45" i="1"/>
  <c r="L44" i="1"/>
  <c r="BK85" i="2"/>
  <c r="BK279" i="3"/>
  <c r="BK267" i="3"/>
  <c r="J249" i="3"/>
  <c r="BK223" i="3"/>
  <c r="BK210" i="3"/>
  <c r="J142" i="3"/>
  <c r="J267" i="3"/>
  <c r="BK235" i="3"/>
  <c r="J124" i="3"/>
  <c r="BK232" i="3"/>
  <c r="BK201" i="3"/>
  <c r="J164" i="3"/>
  <c r="BK149" i="3"/>
  <c r="J137" i="3"/>
  <c r="BK108" i="3"/>
  <c r="J304" i="3"/>
  <c r="J207" i="3"/>
  <c r="BK164" i="3"/>
  <c r="BK101" i="3"/>
  <c r="BK254" i="3"/>
  <c r="BK198" i="3"/>
  <c r="BK173" i="3"/>
  <c r="J130" i="3"/>
  <c r="BK98" i="4"/>
  <c r="J110" i="4"/>
  <c r="J106" i="4"/>
  <c r="J104" i="4"/>
  <c r="BK85" i="5"/>
  <c r="J88" i="2"/>
  <c r="BK307" i="3"/>
  <c r="J294" i="3"/>
  <c r="BK282" i="3"/>
  <c r="J272" i="3"/>
  <c r="J257" i="3"/>
  <c r="BK241" i="3"/>
  <c r="J213" i="3"/>
  <c r="J316" i="3"/>
  <c r="J274" i="3"/>
  <c r="BK215" i="3"/>
  <c r="BK301" i="3"/>
  <c r="BK220" i="3"/>
  <c r="J198" i="3"/>
  <c r="BK179" i="3"/>
  <c r="BK152" i="3"/>
  <c r="BK139" i="3"/>
  <c r="J120" i="3"/>
  <c r="BK89" i="3"/>
  <c r="BK244" i="3"/>
  <c r="BK193" i="3"/>
  <c r="J98" i="3"/>
  <c r="BK288" i="3"/>
  <c r="J210" i="3"/>
  <c r="J170" i="3"/>
  <c r="J147" i="3"/>
  <c r="BK98" i="3"/>
  <c r="J87" i="4"/>
  <c r="J93" i="4"/>
  <c r="BK89" i="4"/>
  <c r="BK87" i="4"/>
  <c r="J92" i="5"/>
  <c r="J89" i="5"/>
  <c r="F34" i="2"/>
  <c r="BK95" i="3"/>
  <c r="BK252" i="3"/>
  <c r="BK182" i="3"/>
  <c r="BK137" i="3"/>
  <c r="J108" i="4"/>
  <c r="BK100" i="4"/>
  <c r="J81" i="4"/>
  <c r="J85" i="5"/>
  <c r="BK88" i="2"/>
  <c r="BK92" i="2"/>
  <c r="BK316" i="3"/>
  <c r="BK310" i="3"/>
  <c r="BK297" i="3"/>
  <c r="BK285" i="3"/>
  <c r="BK269" i="3"/>
  <c r="BK259" i="3"/>
  <c r="J235" i="3"/>
  <c r="J167" i="3"/>
  <c r="J310" i="3"/>
  <c r="J269" i="3"/>
  <c r="J241" i="3"/>
  <c r="J176" i="3"/>
  <c r="BK291" i="3"/>
  <c r="J215" i="3"/>
  <c r="BK196" i="3"/>
  <c r="J182" i="3"/>
  <c r="BK159" i="3"/>
  <c r="BK147" i="3"/>
  <c r="J134" i="3"/>
  <c r="J95" i="3"/>
  <c r="J259" i="3"/>
  <c r="BK213" i="3"/>
  <c r="BK167" i="3"/>
  <c r="J299" i="3"/>
  <c r="J264" i="3"/>
  <c r="BK188" i="3"/>
  <c r="J144" i="3"/>
  <c r="J101" i="3"/>
  <c r="J112" i="4"/>
  <c r="BK106" i="4"/>
  <c r="J100" i="4"/>
  <c r="BK102" i="4"/>
  <c r="J100" i="5"/>
  <c r="J96" i="5"/>
  <c r="J238" i="3"/>
  <c r="J104" i="3"/>
  <c r="J262" i="3"/>
  <c r="J179" i="3"/>
  <c r="J307" i="3"/>
  <c r="BK257" i="3"/>
  <c r="BK204" i="3"/>
  <c r="J108" i="3"/>
  <c r="BK272" i="3"/>
  <c r="J229" i="3"/>
  <c r="BK157" i="3"/>
  <c r="BK124" i="3"/>
  <c r="J89" i="3"/>
  <c r="J232" i="3"/>
  <c r="BK162" i="3"/>
  <c r="BK120" i="3"/>
  <c r="BK93" i="4"/>
  <c r="BK104" i="4"/>
  <c r="BK85" i="4"/>
  <c r="J98" i="4"/>
  <c r="J107" i="5"/>
  <c r="J92" i="2"/>
  <c r="J85" i="2"/>
  <c r="J152" i="3"/>
  <c r="BK304" i="3"/>
  <c r="BK238" i="3"/>
  <c r="J191" i="3"/>
  <c r="J149" i="3"/>
  <c r="BK117" i="3"/>
  <c r="BK91" i="4"/>
  <c r="BK95" i="4"/>
  <c r="J91" i="4"/>
  <c r="BK100" i="5"/>
  <c r="J127" i="3"/>
  <c r="BK226" i="3"/>
  <c r="J196" i="3"/>
  <c r="J139" i="3"/>
  <c r="BK313" i="3"/>
  <c r="J244" i="3"/>
  <c r="BK176" i="3"/>
  <c r="BK134" i="3"/>
  <c r="BK112" i="4"/>
  <c r="BK81" i="4"/>
  <c r="J114" i="4"/>
  <c r="BK114" i="4"/>
  <c r="BK96" i="5"/>
  <c r="J34" i="2"/>
  <c r="J313" i="3"/>
  <c r="BK299" i="3"/>
  <c r="J291" i="3"/>
  <c r="J277" i="3"/>
  <c r="BK264" i="3"/>
  <c r="J252" i="3"/>
  <c r="J220" i="3"/>
  <c r="J204" i="3"/>
  <c r="J117" i="3"/>
  <c r="J285" i="3"/>
  <c r="J254" i="3"/>
  <c r="J218" i="3"/>
  <c r="J297" i="3"/>
  <c r="BK229" i="3"/>
  <c r="J201" i="3"/>
  <c r="BK185" i="3"/>
  <c r="J162" i="3"/>
  <c r="BK142" i="3"/>
  <c r="BK130" i="3"/>
  <c r="BK104" i="3"/>
  <c r="BK294" i="3"/>
  <c r="BK218" i="3"/>
  <c r="BK170" i="3"/>
  <c r="BK108" i="4"/>
  <c r="BK110" i="4"/>
  <c r="J102" i="4"/>
  <c r="BK98" i="5"/>
  <c r="BK89" i="5"/>
  <c r="J159" i="3"/>
  <c r="J279" i="3"/>
  <c r="J185" i="3"/>
  <c r="BK132" i="3"/>
  <c r="J92" i="3"/>
  <c r="BK83" i="4"/>
  <c r="J85" i="4"/>
  <c r="J95" i="4"/>
  <c r="BK92" i="5"/>
  <c r="J98" i="5"/>
  <c r="AS54" i="1"/>
  <c r="J288" i="3"/>
  <c r="BK274" i="3"/>
  <c r="BK262" i="3"/>
  <c r="J247" i="3"/>
  <c r="J226" i="3"/>
  <c r="BK154" i="3"/>
  <c r="J282" i="3"/>
  <c r="BK249" i="3"/>
  <c r="J193" i="3"/>
  <c r="J157" i="3"/>
  <c r="BK277" i="3"/>
  <c r="BK207" i="3"/>
  <c r="BK191" i="3"/>
  <c r="J173" i="3"/>
  <c r="J154" i="3"/>
  <c r="BK144" i="3"/>
  <c r="J132" i="3"/>
  <c r="BK92" i="3"/>
  <c r="J301" i="3"/>
  <c r="J223" i="3"/>
  <c r="J188" i="3"/>
  <c r="BK127" i="3"/>
  <c r="BK247" i="3"/>
  <c r="BK107" i="5"/>
  <c r="BK104" i="5"/>
  <c r="J83" i="4"/>
  <c r="J89" i="4"/>
  <c r="J104" i="5"/>
  <c r="J34" i="3" l="1"/>
  <c r="F35" i="3"/>
  <c r="F37" i="3"/>
  <c r="BD56" i="1" s="1"/>
  <c r="BK88" i="3"/>
  <c r="J88" i="3"/>
  <c r="J61" i="3" s="1"/>
  <c r="P116" i="3"/>
  <c r="R123" i="3"/>
  <c r="P97" i="4"/>
  <c r="P80" i="4"/>
  <c r="AU57" i="1" s="1"/>
  <c r="R88" i="3"/>
  <c r="R87" i="3" s="1"/>
  <c r="R116" i="3"/>
  <c r="T123" i="3"/>
  <c r="BK84" i="2"/>
  <c r="J84" i="2"/>
  <c r="J61" i="2" s="1"/>
  <c r="P88" i="3"/>
  <c r="P87" i="3"/>
  <c r="T116" i="3"/>
  <c r="T115" i="3" s="1"/>
  <c r="P123" i="3"/>
  <c r="P115" i="3" s="1"/>
  <c r="P86" i="3" s="1"/>
  <c r="AU56" i="1" s="1"/>
  <c r="T84" i="2"/>
  <c r="T83" i="2"/>
  <c r="T82" i="2" s="1"/>
  <c r="T88" i="3"/>
  <c r="T87" i="3"/>
  <c r="T86" i="3" s="1"/>
  <c r="BK116" i="3"/>
  <c r="J116" i="3"/>
  <c r="J64" i="3" s="1"/>
  <c r="BK123" i="3"/>
  <c r="J123" i="3"/>
  <c r="J65" i="3"/>
  <c r="T97" i="4"/>
  <c r="T80" i="4" s="1"/>
  <c r="P84" i="2"/>
  <c r="P83" i="2" s="1"/>
  <c r="P82" i="2" s="1"/>
  <c r="AU55" i="1" s="1"/>
  <c r="R129" i="3"/>
  <c r="R84" i="2"/>
  <c r="R83" i="2" s="1"/>
  <c r="R82" i="2" s="1"/>
  <c r="P129" i="3"/>
  <c r="R97" i="4"/>
  <c r="R80" i="4" s="1"/>
  <c r="BK129" i="3"/>
  <c r="J129" i="3"/>
  <c r="J66" i="3" s="1"/>
  <c r="T129" i="3"/>
  <c r="BK97" i="4"/>
  <c r="J97" i="4"/>
  <c r="J60" i="4"/>
  <c r="BK84" i="5"/>
  <c r="J84" i="5"/>
  <c r="J60" i="5" s="1"/>
  <c r="P84" i="5"/>
  <c r="R84" i="5"/>
  <c r="T84" i="5"/>
  <c r="BK95" i="5"/>
  <c r="J95" i="5" s="1"/>
  <c r="J61" i="5" s="1"/>
  <c r="P95" i="5"/>
  <c r="R95" i="5"/>
  <c r="T95" i="5"/>
  <c r="BK103" i="5"/>
  <c r="J103" i="5"/>
  <c r="J63" i="5" s="1"/>
  <c r="P103" i="5"/>
  <c r="P102" i="5"/>
  <c r="R103" i="5"/>
  <c r="R102" i="5"/>
  <c r="T103" i="5"/>
  <c r="T102" i="5" s="1"/>
  <c r="BK107" i="3"/>
  <c r="J107" i="3"/>
  <c r="J62" i="3" s="1"/>
  <c r="BK91" i="2"/>
  <c r="J91" i="2"/>
  <c r="J62" i="2" s="1"/>
  <c r="BK80" i="4"/>
  <c r="J80" i="4"/>
  <c r="J30" i="4" s="1"/>
  <c r="J52" i="5"/>
  <c r="E73" i="5"/>
  <c r="BE89" i="5"/>
  <c r="BE96" i="5"/>
  <c r="BE92" i="5"/>
  <c r="BE100" i="5"/>
  <c r="F55" i="5"/>
  <c r="BE104" i="5"/>
  <c r="BE85" i="5"/>
  <c r="BE107" i="5"/>
  <c r="BE98" i="5"/>
  <c r="J52" i="4"/>
  <c r="F77" i="4"/>
  <c r="BE98" i="4"/>
  <c r="BE102" i="4"/>
  <c r="BE112" i="4"/>
  <c r="BE106" i="4"/>
  <c r="BE110" i="4"/>
  <c r="E48" i="4"/>
  <c r="BE87" i="4"/>
  <c r="BE108" i="4"/>
  <c r="BK115" i="3"/>
  <c r="J115" i="3" s="1"/>
  <c r="J63" i="3" s="1"/>
  <c r="BE91" i="4"/>
  <c r="BE100" i="4"/>
  <c r="BE85" i="4"/>
  <c r="BE89" i="4"/>
  <c r="BE93" i="4"/>
  <c r="BE83" i="4"/>
  <c r="BE104" i="4"/>
  <c r="BE114" i="4"/>
  <c r="BK87" i="3"/>
  <c r="J87" i="3" s="1"/>
  <c r="J60" i="3" s="1"/>
  <c r="BE95" i="4"/>
  <c r="BE81" i="4"/>
  <c r="E76" i="3"/>
  <c r="F83" i="3"/>
  <c r="BE89" i="3"/>
  <c r="BE104" i="3"/>
  <c r="BE144" i="3"/>
  <c r="BE149" i="3"/>
  <c r="BE152" i="3"/>
  <c r="BE193" i="3"/>
  <c r="BE241" i="3"/>
  <c r="BE257" i="3"/>
  <c r="BE294" i="3"/>
  <c r="BE297" i="3"/>
  <c r="BE307" i="3"/>
  <c r="BE92" i="3"/>
  <c r="BE98" i="3"/>
  <c r="BE134" i="3"/>
  <c r="BE137" i="3"/>
  <c r="BE142" i="3"/>
  <c r="BE147" i="3"/>
  <c r="BE154" i="3"/>
  <c r="BE157" i="3"/>
  <c r="BE162" i="3"/>
  <c r="BE176" i="3"/>
  <c r="BE179" i="3"/>
  <c r="BE185" i="3"/>
  <c r="BE188" i="3"/>
  <c r="BE191" i="3"/>
  <c r="BE198" i="3"/>
  <c r="BE201" i="3"/>
  <c r="BE210" i="3"/>
  <c r="BE220" i="3"/>
  <c r="BE229" i="3"/>
  <c r="BE247" i="3"/>
  <c r="BE267" i="3"/>
  <c r="BE269" i="3"/>
  <c r="BE272" i="3"/>
  <c r="BE274" i="3"/>
  <c r="BE279" i="3"/>
  <c r="BE282" i="3"/>
  <c r="BE285" i="3"/>
  <c r="BE288" i="3"/>
  <c r="BE299" i="3"/>
  <c r="BE316" i="3"/>
  <c r="BK83" i="2"/>
  <c r="BK82" i="2" s="1"/>
  <c r="J82" i="2" s="1"/>
  <c r="J59" i="2" s="1"/>
  <c r="J80" i="3"/>
  <c r="BE101" i="3"/>
  <c r="BE108" i="3"/>
  <c r="BE117" i="3"/>
  <c r="BE124" i="3"/>
  <c r="BE127" i="3"/>
  <c r="BE139" i="3"/>
  <c r="BE164" i="3"/>
  <c r="BE167" i="3"/>
  <c r="BE173" i="3"/>
  <c r="BE196" i="3"/>
  <c r="BE204" i="3"/>
  <c r="BE213" i="3"/>
  <c r="BE218" i="3"/>
  <c r="BE226" i="3"/>
  <c r="BE249" i="3"/>
  <c r="BE254" i="3"/>
  <c r="BE130" i="3"/>
  <c r="BE182" i="3"/>
  <c r="BE207" i="3"/>
  <c r="BE232" i="3"/>
  <c r="BE238" i="3"/>
  <c r="BE244" i="3"/>
  <c r="BE252" i="3"/>
  <c r="BE301" i="3"/>
  <c r="BE95" i="3"/>
  <c r="BE120" i="3"/>
  <c r="BE132" i="3"/>
  <c r="BE159" i="3"/>
  <c r="BE170" i="3"/>
  <c r="BE215" i="3"/>
  <c r="BE223" i="3"/>
  <c r="BE235" i="3"/>
  <c r="BE259" i="3"/>
  <c r="BE262" i="3"/>
  <c r="BE264" i="3"/>
  <c r="BE277" i="3"/>
  <c r="BE291" i="3"/>
  <c r="BE304" i="3"/>
  <c r="BE310" i="3"/>
  <c r="BE313" i="3"/>
  <c r="AW56" i="1"/>
  <c r="BA56" i="1"/>
  <c r="BB56" i="1"/>
  <c r="BC56" i="1"/>
  <c r="BE92" i="2"/>
  <c r="AW55" i="1"/>
  <c r="E48" i="2"/>
  <c r="J52" i="2"/>
  <c r="F55" i="2"/>
  <c r="BE85" i="2"/>
  <c r="BE88" i="2"/>
  <c r="BC55" i="1"/>
  <c r="BB55" i="1"/>
  <c r="BA55" i="1"/>
  <c r="BD55" i="1"/>
  <c r="J34" i="5"/>
  <c r="AW58" i="1"/>
  <c r="F34" i="5"/>
  <c r="BA58" i="1" s="1"/>
  <c r="J34" i="4"/>
  <c r="AW57" i="1" s="1"/>
  <c r="F36" i="5"/>
  <c r="BC58" i="1"/>
  <c r="F37" i="4"/>
  <c r="BD57" i="1"/>
  <c r="F35" i="4"/>
  <c r="BB57" i="1"/>
  <c r="F35" i="5"/>
  <c r="BB58" i="1"/>
  <c r="F34" i="4"/>
  <c r="BA57" i="1"/>
  <c r="F37" i="5"/>
  <c r="BD58" i="1"/>
  <c r="F36" i="4"/>
  <c r="BC57" i="1"/>
  <c r="T83" i="5" l="1"/>
  <c r="R83" i="5"/>
  <c r="R115" i="3"/>
  <c r="R86" i="3"/>
  <c r="P83" i="5"/>
  <c r="AU58" i="1"/>
  <c r="J59" i="4"/>
  <c r="AG57" i="1"/>
  <c r="BK102" i="5"/>
  <c r="J102" i="5" s="1"/>
  <c r="J62" i="5" s="1"/>
  <c r="BK86" i="3"/>
  <c r="J86" i="3" s="1"/>
  <c r="J59" i="3" s="1"/>
  <c r="J83" i="2"/>
  <c r="J60" i="2"/>
  <c r="AU54" i="1"/>
  <c r="J33" i="2"/>
  <c r="AV55" i="1"/>
  <c r="AT55" i="1"/>
  <c r="BC54" i="1"/>
  <c r="W32" i="1"/>
  <c r="BD54" i="1"/>
  <c r="W33" i="1" s="1"/>
  <c r="J33" i="5"/>
  <c r="AV58" i="1" s="1"/>
  <c r="AT58" i="1" s="1"/>
  <c r="J30" i="2"/>
  <c r="AG55" i="1"/>
  <c r="J33" i="4"/>
  <c r="AV57" i="1" s="1"/>
  <c r="AT57" i="1" s="1"/>
  <c r="AN57" i="1" s="1"/>
  <c r="F33" i="2"/>
  <c r="AZ55" i="1" s="1"/>
  <c r="F33" i="4"/>
  <c r="AZ57" i="1" s="1"/>
  <c r="J33" i="3"/>
  <c r="AV56" i="1" s="1"/>
  <c r="AT56" i="1" s="1"/>
  <c r="F33" i="3"/>
  <c r="AZ56" i="1" s="1"/>
  <c r="BB54" i="1"/>
  <c r="W31" i="1"/>
  <c r="F33" i="5"/>
  <c r="AZ58" i="1"/>
  <c r="BA54" i="1"/>
  <c r="W30" i="1"/>
  <c r="BK83" i="5" l="1"/>
  <c r="J83" i="5"/>
  <c r="J59" i="5"/>
  <c r="J39" i="4"/>
  <c r="AN55" i="1"/>
  <c r="J39" i="2"/>
  <c r="AW54" i="1"/>
  <c r="AK30" i="1"/>
  <c r="AX54" i="1"/>
  <c r="AZ54" i="1"/>
  <c r="W29" i="1"/>
  <c r="J30" i="3"/>
  <c r="AG56" i="1" s="1"/>
  <c r="AY54" i="1"/>
  <c r="J39" i="3" l="1"/>
  <c r="AN56" i="1"/>
  <c r="J30" i="5"/>
  <c r="AG58" i="1" s="1"/>
  <c r="AG54" i="1" s="1"/>
  <c r="AK26" i="1" s="1"/>
  <c r="AK35" i="1" s="1"/>
  <c r="AV54" i="1"/>
  <c r="AK29" i="1" s="1"/>
  <c r="J39" i="5" l="1"/>
  <c r="AN58" i="1"/>
  <c r="AT54" i="1"/>
  <c r="AN54" i="1" l="1"/>
</calcChain>
</file>

<file path=xl/sharedStrings.xml><?xml version="1.0" encoding="utf-8"?>
<sst xmlns="http://schemas.openxmlformats.org/spreadsheetml/2006/main" count="3639" uniqueCount="896">
  <si>
    <t>Export Komplet</t>
  </si>
  <si>
    <t>VZ</t>
  </si>
  <si>
    <t>2.0</t>
  </si>
  <si>
    <t>ZAMOK</t>
  </si>
  <si>
    <t>False</t>
  </si>
  <si>
    <t>{427ce910-a593-4984-a73c-1b3e53f48734}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</si>
  <si>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</si>
  <si>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</si>
  <si>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</si>
  <si>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</si>
  <si>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</si>
  <si>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</si>
  <si>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</si>
  <si>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</si>
  <si>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2025_009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</si>
  <si>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</si>
  <si>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</si>
  <si>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Opravy a revize klimatizací OŘ UNL 2025-2027</t>
  </si>
  <si>
    <t>KSO:</t>
  </si>
  <si>
    <t/>
  </si>
  <si>
    <t>CC-CZ:</t>
  </si>
  <si>
    <t>Místo:</t>
  </si>
  <si>
    <t>obvod OŘ UNL</t>
  </si>
  <si>
    <t>Datum:</t>
  </si>
  <si>
    <t>22. 7. 2025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</si>
  <si>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</si>
  <si>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</si>
  <si>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</si>
  <si>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</si>
  <si>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</si>
  <si>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</si>
  <si>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</si>
  <si>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</si>
  <si>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</si>
  <si>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 xml:space="preserve"> </t>
  </si>
  <si>
    <t>True</t>
  </si>
  <si>
    <t>Zpracovatel:</t>
  </si>
  <si>
    <t xml:space="preserve"> Správa železnic, státní organizace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</si>
  <si>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</si>
  <si>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</si>
  <si>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</si>
  <si>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</si>
  <si>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</si>
  <si>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</si>
  <si>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</si>
  <si>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</si>
  <si>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</si>
  <si>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</si>
  <si>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</si>
  <si>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</si>
  <si>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</si>
  <si>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</si>
  <si>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</si>
  <si>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</si>
  <si>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</si>
  <si>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</si>
  <si>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</si>
  <si>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</si>
  <si>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</si>
  <si>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</si>
  <si>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</si>
  <si>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</si>
  <si>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</si>
  <si>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</si>
  <si>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</si>
  <si>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</si>
  <si>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</si>
  <si>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</si>
  <si>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</si>
  <si>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</si>
  <si>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</si>
  <si>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</si>
  <si>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</si>
  <si>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</si>
  <si>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</si>
  <si>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</si>
  <si>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</si>
  <si>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</si>
  <si>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</si>
  <si>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</si>
  <si>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Servisní prohlídky</t>
  </si>
  <si>
    <t>STA</t>
  </si>
  <si>
    <t>1</t>
  </si>
  <si>
    <t>{a4d0116e-d826-454b-8437-ab7d89f46e25}</t>
  </si>
  <si>
    <t>2</t>
  </si>
  <si>
    <t>02a</t>
  </si>
  <si>
    <t>Práce a dodávky ÚRS</t>
  </si>
  <si>
    <t>{c33275f0-4bb5-4efc-a7ba-1b42e8aea020}</t>
  </si>
  <si>
    <t>02b</t>
  </si>
  <si>
    <t>Práce a dodávky ÚOŽI</t>
  </si>
  <si>
    <t>PRO</t>
  </si>
  <si>
    <t>{f7b83c1c-5266-49dc-a391-a264387b6cf7}</t>
  </si>
  <si>
    <t>03</t>
  </si>
  <si>
    <t>VON</t>
  </si>
  <si>
    <t>{52ef9ae8-9ae7-46d1-8b1d-a101a624fd56}</t>
  </si>
  <si>
    <t>KRYCÍ LIST SOUPISU PRACÍ</t>
  </si>
  <si>
    <t>Objekt:</t>
  </si>
  <si>
    <t>01 - Servisní prohlídky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</si>
  <si>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</si>
  <si>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</si>
  <si>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</si>
  <si>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</si>
  <si>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</si>
  <si>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751 - Vzduchotechnika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</si>
  <si>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</si>
  <si>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</si>
  <si>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</si>
  <si>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</si>
  <si>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</si>
  <si>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</si>
  <si>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</si>
  <si>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</si>
  <si>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</si>
  <si>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</si>
  <si>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</si>
  <si>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</si>
  <si>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</si>
  <si>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</si>
  <si>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</si>
  <si>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PSV</t>
  </si>
  <si>
    <t>Práce a dodávky PSV</t>
  </si>
  <si>
    <t>ROZPOCET</t>
  </si>
  <si>
    <t>751</t>
  </si>
  <si>
    <t>Vzduchotechnika</t>
  </si>
  <si>
    <t>K</t>
  </si>
  <si>
    <t>751611901</t>
  </si>
  <si>
    <t>Vizuální prohlídka a kontrola stavu rekuperační jednotky</t>
  </si>
  <si>
    <t>kus</t>
  </si>
  <si>
    <t>CS ÚRS 2025 01</t>
  </si>
  <si>
    <t>16</t>
  </si>
  <si>
    <t>-1120606818</t>
  </si>
  <si>
    <t>PP</t>
  </si>
  <si>
    <t>Opravy a údržba vzduchotechnických zařízení vizuální prohlídka a kontrola stavu rekuperační jednotky</t>
  </si>
  <si>
    <t>Online PSC</t>
  </si>
  <si>
    <t>https://podminky.urs.cz/item/CS_URS_2025_01/751611901</t>
  </si>
  <si>
    <t>3</t>
  </si>
  <si>
    <t>751611902</t>
  </si>
  <si>
    <t>Výměna filtru rekuperační jednotky</t>
  </si>
  <si>
    <t>-1461326186</t>
  </si>
  <si>
    <t>Opravy a údržba vzduchotechnických zařízení výměna filtru rekuperační jednotky</t>
  </si>
  <si>
    <t>https://podminky.urs.cz/item/CS_URS_2025_01/751611902</t>
  </si>
  <si>
    <t>OST</t>
  </si>
  <si>
    <t>Ostatní</t>
  </si>
  <si>
    <t>4</t>
  </si>
  <si>
    <t>7590183010</t>
  </si>
  <si>
    <t>Servisní prohlídka klimatizační jednotky</t>
  </si>
  <si>
    <t>Sborník UOŽI 01 2025</t>
  </si>
  <si>
    <t>512</t>
  </si>
  <si>
    <t>1400695202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</si>
  <si>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</si>
  <si>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02a - Práce a dodávky ÚRS</t>
  </si>
  <si>
    <t>HSV - Práce a dodávky HSV</t>
  </si>
  <si>
    <t xml:space="preserve">    9 - Ostatní konstrukce a práce, bourání</t>
  </si>
  <si>
    <t xml:space="preserve">    SE - Náhradní díly a pomocný materiál</t>
  </si>
  <si>
    <t xml:space="preserve">    741 - Elektroinstalace - silnoproud</t>
  </si>
  <si>
    <t xml:space="preserve">    742 - Elektroinstalace - slaboproud</t>
  </si>
  <si>
    <t>HSV</t>
  </si>
  <si>
    <t>Práce a dodávky HSV</t>
  </si>
  <si>
    <t>9</t>
  </si>
  <si>
    <t>Ostatní konstrukce a práce, bourání</t>
  </si>
  <si>
    <t>945421110</t>
  </si>
  <si>
    <t>Hydraulická zvedací plošina na automobilovém podvozku výška zdvihu do 18 m včetně obsluhy</t>
  </si>
  <si>
    <t>hod</t>
  </si>
  <si>
    <t>-165731281</t>
  </si>
  <si>
    <t>Hydraulická zvedací plošina včetně obsluhy instalovaná na automobilovém podvozku, výšky zdvihu do 18 m</t>
  </si>
  <si>
    <t>https://podminky.urs.cz/item/CS_URS_2025_01/945421110</t>
  </si>
  <si>
    <t>946111114</t>
  </si>
  <si>
    <t>Montáž pojízdných věží trubkových/dílcových š od 0,6 do 0,9 m dl do 3,2 m v přes 3,5 do 4,5 m</t>
  </si>
  <si>
    <t>2039939794</t>
  </si>
  <si>
    <t>Věže pojízdné trubkové nebo dílcové s maximálním zatížením podlahy do 200 kg/m2 šířky od 0,6 do 0,9 m, délky do 3,2 m výšky přes 3,5 m do 4,5 m montáž</t>
  </si>
  <si>
    <t>https://podminky.urs.cz/item/CS_URS_2025_01/946111114</t>
  </si>
  <si>
    <t>946111115</t>
  </si>
  <si>
    <t>Montáž pojízdných věží trubkových/dílcových š od 0,6 do 0,9 m dl do 3,2 m v přes 4,5 do 5,5 m</t>
  </si>
  <si>
    <t>-772408757</t>
  </si>
  <si>
    <t>Věže pojízdné trubkové nebo dílcové s maximálním zatížením podlahy do 200 kg/m2 šířky od 0,6 do 0,9 m, délky do 3,2 m výšky přes 4,5 m do 5,5 m montáž</t>
  </si>
  <si>
    <t>https://podminky.urs.cz/item/CS_URS_2025_01/946111115</t>
  </si>
  <si>
    <t>971033141</t>
  </si>
  <si>
    <t>Vybourání otvorů ve zdivu cihelném D do 60 mm na MVC nebo MV tl do 300 mm</t>
  </si>
  <si>
    <t>-909339082</t>
  </si>
  <si>
    <t>Vybourání otvorů ve zdivu základovém nebo nadzákladovém z cihel, tvárnic, příčkovek z cihel pálených na maltu vápennou nebo vápenocementovou průměru profilu do 60 mm, tl. do 300 mm</t>
  </si>
  <si>
    <t>https://podminky.urs.cz/item/CS_URS_2025_01/971033141</t>
  </si>
  <si>
    <t>5</t>
  </si>
  <si>
    <t>971033451</t>
  </si>
  <si>
    <t>Vybourání otvorů ve zdivu cihelném pl do 0,25 m2 na MVC nebo MV tl do 450 mm</t>
  </si>
  <si>
    <t>-1480138068</t>
  </si>
  <si>
    <t>Vybourání otvorů ve zdivu základovém nebo nadzákladovém z cihel, tvárnic, příčkovek z cihel pálených na maltu vápennou nebo vápenocementovou plochy do 0,25 m2, tl. do 450 mm</t>
  </si>
  <si>
    <t>https://podminky.urs.cz/item/CS_URS_2025_01/971033451</t>
  </si>
  <si>
    <t>6</t>
  </si>
  <si>
    <t>972012211</t>
  </si>
  <si>
    <t>Vybourání výplní otvorů z lehkých betonů v prefabrikovaných stropech tl přes 120 mm pl 0,09 m2</t>
  </si>
  <si>
    <t>-1737227042</t>
  </si>
  <si>
    <t>Vybourání výplní otvorů z lehkých betonů v prefabrikovaných stropech tl. přes 120 mm, plochy do 0,09 m2</t>
  </si>
  <si>
    <t>https://podminky.urs.cz/item/CS_URS_2025_01/972012211</t>
  </si>
  <si>
    <t>SE</t>
  </si>
  <si>
    <t>Náhradní díly a pomocný materiál</t>
  </si>
  <si>
    <t>7</t>
  </si>
  <si>
    <t>SE01</t>
  </si>
  <si>
    <t>max</t>
  </si>
  <si>
    <t>-1833048187</t>
  </si>
  <si>
    <t>P</t>
  </si>
  <si>
    <t>Poznámka k položce:_x000D_
Jedná se o maximální možný objem.</t>
  </si>
  <si>
    <t>VV</t>
  </si>
  <si>
    <t xml:space="preserve">Materiál bude účtován v cenách daných výrobcem,  přednostně v právě platné cenové soustavě ÚRS. </t>
  </si>
  <si>
    <t>Zadavatel si vyhrazuje právo ceny dané výrobcem ověřit a zkontrolovat.</t>
  </si>
  <si>
    <t>Viz odst. "Náhradní díly a pomocný materiál" v Příloze č. 1a Specifikace předmětu dílčích smluv.</t>
  </si>
  <si>
    <t>741</t>
  </si>
  <si>
    <t>Elektroinstalace - silnoproud</t>
  </si>
  <si>
    <t>8</t>
  </si>
  <si>
    <t>741122211</t>
  </si>
  <si>
    <t>Montáž kabel Cu plný kulatý žíla 3x1,5 až 6 mm2 uložený volně (např. CYKY)</t>
  </si>
  <si>
    <t>m</t>
  </si>
  <si>
    <t>-1501956085</t>
  </si>
  <si>
    <t>Montáž kabelů měděných bez ukončení uložených volně nebo v liště plných kulatých (např. CYKY) počtu a průřezu žil 3x1,5 až 6 mm2</t>
  </si>
  <si>
    <t>https://podminky.urs.cz/item/CS_URS_2025_01/741122211</t>
  </si>
  <si>
    <t>M</t>
  </si>
  <si>
    <t>34111036</t>
  </si>
  <si>
    <t>kabel instalační jádro Cu plné izolace PVC plášť PVC 450/750V (CYKY) 3x2,5mm2</t>
  </si>
  <si>
    <t>32</t>
  </si>
  <si>
    <t>-339263142</t>
  </si>
  <si>
    <t>300*1,15 'Přepočtené koeficientem množství</t>
  </si>
  <si>
    <t>742</t>
  </si>
  <si>
    <t>Elektroinstalace - slaboproud</t>
  </si>
  <si>
    <t>10</t>
  </si>
  <si>
    <t>742110041</t>
  </si>
  <si>
    <t>Montáž lišt vkládacích pro slaboproud</t>
  </si>
  <si>
    <t>-1900091180</t>
  </si>
  <si>
    <t>Montáž lišt elektroinstalačních vkládacích</t>
  </si>
  <si>
    <t>https://podminky.urs.cz/item/CS_URS_2025_01/742110041</t>
  </si>
  <si>
    <t>11</t>
  </si>
  <si>
    <t>34571001</t>
  </si>
  <si>
    <t>lišta elektroinstalační hranatá PVC 15x10mm</t>
  </si>
  <si>
    <t>-305314292</t>
  </si>
  <si>
    <t>12</t>
  </si>
  <si>
    <t>751611810R</t>
  </si>
  <si>
    <t>Výměna baterií v ovladači</t>
  </si>
  <si>
    <t>2072056872</t>
  </si>
  <si>
    <t>13</t>
  </si>
  <si>
    <t>42952001R</t>
  </si>
  <si>
    <t>BATERIE 24A LR03-AAA</t>
  </si>
  <si>
    <t>2127379889</t>
  </si>
  <si>
    <t>14</t>
  </si>
  <si>
    <t>751721111</t>
  </si>
  <si>
    <t>Montáž klimatizační jednotky venkovní s jednofázovým napájením do 2 vnitřních jednotek</t>
  </si>
  <si>
    <t>-805499553</t>
  </si>
  <si>
    <t>Montáž klimatizační jednotky venkovní jednofázové napájení do 2 vnitřních jednotek</t>
  </si>
  <si>
    <t>https://podminky.urs.cz/item/CS_URS_2025_01/751721111</t>
  </si>
  <si>
    <t>42952015</t>
  </si>
  <si>
    <t>jednotka klimatizační venkovní jednofázové napájení do 2 vnitřních jednotek o výkonu do 5,5kW</t>
  </si>
  <si>
    <t>758595814</t>
  </si>
  <si>
    <t>751711111</t>
  </si>
  <si>
    <t>Montáž klimatizační jednotky vnitřní nástěnné o výkonu do 3,5 kW</t>
  </si>
  <si>
    <t>114573586</t>
  </si>
  <si>
    <t>Montáž klimatizační jednotky vnitřní nástěnné o výkonu (pro objem místnosti) do 3,5 kW (do 35 m3)</t>
  </si>
  <si>
    <t>https://podminky.urs.cz/item/CS_URS_2025_01/751711111</t>
  </si>
  <si>
    <t>17</t>
  </si>
  <si>
    <t>42952001</t>
  </si>
  <si>
    <t>jednotka klimatizační nástěnná (vnitřní a venkovní) o výkonu do 3,5kW</t>
  </si>
  <si>
    <t>1691303569</t>
  </si>
  <si>
    <t>18</t>
  </si>
  <si>
    <t>751711112</t>
  </si>
  <si>
    <t>Montáž klimatizační jednotky vnitřní nástěnné o výkonu přes 3,5 do 5 kW</t>
  </si>
  <si>
    <t>1904283708</t>
  </si>
  <si>
    <t>Montáž klimatizační jednotky vnitřní nástěnné o výkonu (pro objem místnosti) přes 3,5 do 5 kW (přes 35 do 50 m3)</t>
  </si>
  <si>
    <t>https://podminky.urs.cz/item/CS_URS_2025_01/751711112</t>
  </si>
  <si>
    <t>19</t>
  </si>
  <si>
    <t>42952002</t>
  </si>
  <si>
    <t>jednotka klimatizační nástěnná (vnitřní a venkovní) o výkonu do 5,0kW</t>
  </si>
  <si>
    <t>-2110137079</t>
  </si>
  <si>
    <t>20</t>
  </si>
  <si>
    <t>751721112</t>
  </si>
  <si>
    <t>Montáž klimatizační jednotky venkovní s jednofázovým napájením do 3 vnitřních jednotek</t>
  </si>
  <si>
    <t>1006067809</t>
  </si>
  <si>
    <t>Montáž klimatizační jednotky venkovní jednofázové napájení do 3 vnitřních jednotek</t>
  </si>
  <si>
    <t>https://podminky.urs.cz/item/CS_URS_2025_01/751721112</t>
  </si>
  <si>
    <t>42952016</t>
  </si>
  <si>
    <t>jednotka klimatizační venkovní jednofázové napájení do 3 vnitřních jednotek o výkonu do 6,5kW</t>
  </si>
  <si>
    <t>1327704435</t>
  </si>
  <si>
    <t>22</t>
  </si>
  <si>
    <t>751711114</t>
  </si>
  <si>
    <t>Montáž klimatizační jednotky vnitřní nástěnné o výkonu přes 6,5 do 9 kW</t>
  </si>
  <si>
    <t>-939042052</t>
  </si>
  <si>
    <t>Montáž klimatizační jednotky vnitřní nástěnné o výkonu (pro objem místnosti) přes 6,5 do 9 kW (přes 65 do 90 m3)</t>
  </si>
  <si>
    <t>https://podminky.urs.cz/item/CS_URS_2025_01/751711114</t>
  </si>
  <si>
    <t>23</t>
  </si>
  <si>
    <t>42952003</t>
  </si>
  <si>
    <t>jednotka klimatizační nástěnná (vnitřní a venkovní) o výkonu do 6,6kW</t>
  </si>
  <si>
    <t>-14867905</t>
  </si>
  <si>
    <t>24</t>
  </si>
  <si>
    <t>751711115</t>
  </si>
  <si>
    <t>Montáž klimatizační jednotky vnitřní nástěnné o výkonu přes 9 do 14 kW</t>
  </si>
  <si>
    <t>-1445856266</t>
  </si>
  <si>
    <t>Montáž klimatizační jednotky vnitřní nástěnné o výkonu (pro objem místnosti) přes 9 do 14 kW (přes 90 do 140 m3)</t>
  </si>
  <si>
    <t>https://podminky.urs.cz/item/CS_URS_2025_01/751711115</t>
  </si>
  <si>
    <t>25</t>
  </si>
  <si>
    <t>42952003R</t>
  </si>
  <si>
    <t>jednotka klimatizační nástěnná (vnitřní a venkovní) o výkonu do 14kW</t>
  </si>
  <si>
    <t>1791379811</t>
  </si>
  <si>
    <t>26</t>
  </si>
  <si>
    <t>751711811</t>
  </si>
  <si>
    <t>Demontáž klimatizační jednotky vnitřní nástěnné o výkonu do 3,5 kW</t>
  </si>
  <si>
    <t>-840492469</t>
  </si>
  <si>
    <t>Demontáž klimatizační jednotky vnitřní nástěnné o výkonu (pro objem místnosti) do 3,5 kW (do 35 m3)</t>
  </si>
  <si>
    <t>https://podminky.urs.cz/item/CS_URS_2025_01/751711811</t>
  </si>
  <si>
    <t>27</t>
  </si>
  <si>
    <t>751711812</t>
  </si>
  <si>
    <t>Demontáž klimatizační jednotky vnitřní nástěnné o výkonu přes 3,5 do 5 kW</t>
  </si>
  <si>
    <t>2051627699</t>
  </si>
  <si>
    <t>Demontáž klimatizační jednotky vnitřní nástěnné o výkonu (pro objem místnosti) přes 3,5 do 5 kW (přes 35 do 50 m3)</t>
  </si>
  <si>
    <t>https://podminky.urs.cz/item/CS_URS_2025_01/751711812</t>
  </si>
  <si>
    <t>28</t>
  </si>
  <si>
    <t>751711814</t>
  </si>
  <si>
    <t>Demontáž klimatizační jednotky vnitřní nástěnné o výkonu přes 6,5 do 9 kW</t>
  </si>
  <si>
    <t>-435692767</t>
  </si>
  <si>
    <t>Demontáž klimatizační jednotky vnitřní nástěnné o výkonu (pro objem místnosti) přes 6,5 do 9 kW (přes 65 do 90 m3)</t>
  </si>
  <si>
    <t>https://podminky.urs.cz/item/CS_URS_2025_01/751711814</t>
  </si>
  <si>
    <t>29</t>
  </si>
  <si>
    <t>751711851</t>
  </si>
  <si>
    <t>Demontáž klimatizační jednotky vnitřní podstropní o výkonu do 6,5 kW</t>
  </si>
  <si>
    <t>-1171667496</t>
  </si>
  <si>
    <t>Demontáž klimatizační jednotky vnitřní podstropní o výkonu (pro objem místnosti) do 6,5 kW (do 65 m3)</t>
  </si>
  <si>
    <t>https://podminky.urs.cz/item/CS_URS_2025_01/751711851</t>
  </si>
  <si>
    <t>30</t>
  </si>
  <si>
    <t>751721811</t>
  </si>
  <si>
    <t>Demontáž klimatizační jednotky venkovní s jednofázovým napájením do 2 vnitřních jednotek</t>
  </si>
  <si>
    <t>387004756</t>
  </si>
  <si>
    <t>Demontáž klimatizační jednotky venkovní jednofázové napájení do 2 vnitřních jednotek</t>
  </si>
  <si>
    <t>https://podminky.urs.cz/item/CS_URS_2025_01/751721811</t>
  </si>
  <si>
    <t>31</t>
  </si>
  <si>
    <t>751721812</t>
  </si>
  <si>
    <t>Demontáž klimatizační jednotky venkovní s jednofázovým napájením do 3 vnitřních jednotek</t>
  </si>
  <si>
    <t>638588980</t>
  </si>
  <si>
    <t>Demontáž klimatizační jednotky venkovní jednofázové napájení do 3 vnitřních jednotek</t>
  </si>
  <si>
    <t>https://podminky.urs.cz/item/CS_URS_2025_01/751721812</t>
  </si>
  <si>
    <t>751721813</t>
  </si>
  <si>
    <t>Demontáž klimatizační jednotky venkovní s jednofázovým napájením do 4 vnitřních jednotek</t>
  </si>
  <si>
    <t>706783402</t>
  </si>
  <si>
    <t>Demontáž klimatizační jednotky venkovní jednofázové napájení do 4 vnitřních jednotek</t>
  </si>
  <si>
    <t>https://podminky.urs.cz/item/CS_URS_2025_01/751721813</t>
  </si>
  <si>
    <t>33</t>
  </si>
  <si>
    <t>751721814</t>
  </si>
  <si>
    <t>Demontáž klimatizační jednotky venkovní s jednofázovým napájením do 5 vnitřních jednotek</t>
  </si>
  <si>
    <t>362027006</t>
  </si>
  <si>
    <t>Demontáž klimatizační jednotky venkovní jednofázové napájení do 5 vnitřních jednotek</t>
  </si>
  <si>
    <t>https://podminky.urs.cz/item/CS_URS_2025_01/751721814</t>
  </si>
  <si>
    <t>34</t>
  </si>
  <si>
    <t>751791122</t>
  </si>
  <si>
    <t>Montáž dvojice napojovacího měděného potrubí předizolovaného 6-12 (1/4" x 1/2")</t>
  </si>
  <si>
    <t>-1712364859</t>
  </si>
  <si>
    <t>Montáž napojovacího potrubí měděného předizolované dvojice, D mm (") 6-12 (1/4"-1/2")</t>
  </si>
  <si>
    <t>https://podminky.urs.cz/item/CS_URS_2025_01/751791122</t>
  </si>
  <si>
    <t>35</t>
  </si>
  <si>
    <t>42981914</t>
  </si>
  <si>
    <t>trubka dvojitě předizolovaná Cu 1/4" -1/2" (6-12 mm), stěna tl 0,8/0,8mm, izolace 9 mm</t>
  </si>
  <si>
    <t>660811399</t>
  </si>
  <si>
    <t>36</t>
  </si>
  <si>
    <t>751791123</t>
  </si>
  <si>
    <t>Montáž dvojice napojovacího měděného potrubí předizolovaného 10-16 (3/8" x 5/8")</t>
  </si>
  <si>
    <t>-493848358</t>
  </si>
  <si>
    <t>Montáž napojovacího potrubí měděného předizolované dvojice, D mm (") 10-16 (3/8"-5/8")</t>
  </si>
  <si>
    <t>https://podminky.urs.cz/item/CS_URS_2025_01/751791123</t>
  </si>
  <si>
    <t>37</t>
  </si>
  <si>
    <t>42981915</t>
  </si>
  <si>
    <t>trubka dvojitě předizolovaná Cu 3/8" -5/8" (10-16 mm), stěna tl 0,8/1,0mm, izolace 9 mm</t>
  </si>
  <si>
    <t>-1282562154</t>
  </si>
  <si>
    <t>38</t>
  </si>
  <si>
    <t>751791151</t>
  </si>
  <si>
    <t>Tvarování napojovacího měděného potrubí 6 x 1</t>
  </si>
  <si>
    <t>747479874</t>
  </si>
  <si>
    <t>Montáž napojovacího potrubí měděného tvarování potrubí, D x tl. stěny 6 x 1</t>
  </si>
  <si>
    <t>https://podminky.urs.cz/item/CS_URS_2025_01/751791151</t>
  </si>
  <si>
    <t>39</t>
  </si>
  <si>
    <t>751791153</t>
  </si>
  <si>
    <t>Tvarování napojovacího měděného potrubí 10 x 1</t>
  </si>
  <si>
    <t>1050611692</t>
  </si>
  <si>
    <t>Montáž napojovacího potrubí měděného tvarování potrubí, D x tl. stěny 10 x 1</t>
  </si>
  <si>
    <t>https://podminky.urs.cz/item/CS_URS_2025_01/751791153</t>
  </si>
  <si>
    <t>40</t>
  </si>
  <si>
    <t>751791154</t>
  </si>
  <si>
    <t>Tvarování napojovacího měděného potrubí 12 x 1</t>
  </si>
  <si>
    <t>540315454</t>
  </si>
  <si>
    <t>Montáž napojovacího potrubí měděného tvarování potrubí, D x tl. stěny 12 x 1</t>
  </si>
  <si>
    <t>https://podminky.urs.cz/item/CS_URS_2025_01/751791154</t>
  </si>
  <si>
    <t>41</t>
  </si>
  <si>
    <t>751791155</t>
  </si>
  <si>
    <t>Tvarování napojovacího měděného potrubí 16 x 1</t>
  </si>
  <si>
    <t>-225819673</t>
  </si>
  <si>
    <t>Montáž napojovacího potrubí měděného tvarování potrubí, D x tl. stěny 16 x 1</t>
  </si>
  <si>
    <t>https://podminky.urs.cz/item/CS_URS_2025_01/751791155</t>
  </si>
  <si>
    <t>42</t>
  </si>
  <si>
    <t>751791182</t>
  </si>
  <si>
    <t>Montáž krycích lišt měděného potrubí šířky přes 70 mm</t>
  </si>
  <si>
    <t>1747373691</t>
  </si>
  <si>
    <t>Montáž napojovacího potrubí měděného krycích lišt šířky přes 70 mm</t>
  </si>
  <si>
    <t>https://podminky.urs.cz/item/CS_URS_2025_01/751791182</t>
  </si>
  <si>
    <t>43</t>
  </si>
  <si>
    <t>42975406</t>
  </si>
  <si>
    <t>lišta krycí pro vedení potrubí klimatizace plastová, 110x75mm</t>
  </si>
  <si>
    <t>703928596</t>
  </si>
  <si>
    <t>44</t>
  </si>
  <si>
    <t>751791183</t>
  </si>
  <si>
    <t>Montáž tvarovek krycích lišt měděného potrubí šířky do 70 mm</t>
  </si>
  <si>
    <t>-292726268</t>
  </si>
  <si>
    <t>Montáž napojovacího potrubí měděného tvarovek krycích lišt šířky do 70 mm</t>
  </si>
  <si>
    <t>https://podminky.urs.cz/item/CS_URS_2025_01/751791183</t>
  </si>
  <si>
    <t>45</t>
  </si>
  <si>
    <t>42975419</t>
  </si>
  <si>
    <t>roh vnitřní krycí lišty pro vedení potrubí klimatizace plastový, šířka 70mm</t>
  </si>
  <si>
    <t>-1921679842</t>
  </si>
  <si>
    <t>46</t>
  </si>
  <si>
    <t>751791301</t>
  </si>
  <si>
    <t>Zkouška těsnosti potrubí</t>
  </si>
  <si>
    <t>-1026274713</t>
  </si>
  <si>
    <t>Montáž napojovacího potrubí měděného zkouška těsnosti potrubí</t>
  </si>
  <si>
    <t>https://podminky.urs.cz/item/CS_URS_2025_01/751791301</t>
  </si>
  <si>
    <t>47</t>
  </si>
  <si>
    <t>751791401</t>
  </si>
  <si>
    <t>Vakuování potrubí</t>
  </si>
  <si>
    <t>833014787</t>
  </si>
  <si>
    <t>Montáž napojovacího potrubí měděného vakuování potrubí</t>
  </si>
  <si>
    <t>https://podminky.urs.cz/item/CS_URS_2025_01/751791401</t>
  </si>
  <si>
    <t>48</t>
  </si>
  <si>
    <t>751791822</t>
  </si>
  <si>
    <t>Demontáž dvojice napojovacího měděného potrubí předizolovaného 6-12 (1/4" x 1/2")</t>
  </si>
  <si>
    <t>888373402</t>
  </si>
  <si>
    <t>Demontáž napojovacího potrubí měděného předizolované dvojice, D mm (") 6-12 (1/4"-1/2")</t>
  </si>
  <si>
    <t>https://podminky.urs.cz/item/CS_URS_2025_01/751791822</t>
  </si>
  <si>
    <t>49</t>
  </si>
  <si>
    <t>751791823</t>
  </si>
  <si>
    <t>Demontáž dvojice napojovacího měděného potrubí předizolovaného 10-16 (3/8" x 5/8")</t>
  </si>
  <si>
    <t>1212495155</t>
  </si>
  <si>
    <t>Demontáž napojovacího potrubí měděného předizolované dvojice, D mm (") 10-16 (3/8"-5/8")</t>
  </si>
  <si>
    <t>https://podminky.urs.cz/item/CS_URS_2025_01/751791823</t>
  </si>
  <si>
    <t>50</t>
  </si>
  <si>
    <t>751791881</t>
  </si>
  <si>
    <t>Demontáž krycích lišt šířky do 70 mm</t>
  </si>
  <si>
    <t>-1282985115</t>
  </si>
  <si>
    <t>Demontáž napojovacího potrubí měděného krycích lišt šířky do 70 mm</t>
  </si>
  <si>
    <t>https://podminky.urs.cz/item/CS_URS_2025_01/751791881</t>
  </si>
  <si>
    <t>51</t>
  </si>
  <si>
    <t>751791882</t>
  </si>
  <si>
    <t>Demontáž krycích lišt šířky přes 70 mm</t>
  </si>
  <si>
    <t>437485015</t>
  </si>
  <si>
    <t>Demontáž napojovacího potrubí měděného krycích lišt šířky přes 70 mm</t>
  </si>
  <si>
    <t>https://podminky.urs.cz/item/CS_URS_2025_01/751791882</t>
  </si>
  <si>
    <t>52</t>
  </si>
  <si>
    <t>751791883</t>
  </si>
  <si>
    <t>Demontáž tvarovek krycích lišt šířky do 70 mm</t>
  </si>
  <si>
    <t>896888739</t>
  </si>
  <si>
    <t>Demontáž napojovacího potrubí měděného tvarovek krycích lišt šířky do 70 mm</t>
  </si>
  <si>
    <t>https://podminky.urs.cz/item/CS_URS_2025_01/751791883</t>
  </si>
  <si>
    <t>53</t>
  </si>
  <si>
    <t>751791884</t>
  </si>
  <si>
    <t>Demontáž tvarovek krycích lišt šířky přes 70 mm</t>
  </si>
  <si>
    <t>-356791384</t>
  </si>
  <si>
    <t>Demontáž napojovacího potrubí měděného tvarovek krycích lišt šířky přes 70 mm</t>
  </si>
  <si>
    <t>https://podminky.urs.cz/item/CS_URS_2025_01/751791884</t>
  </si>
  <si>
    <t>54</t>
  </si>
  <si>
    <t>751792001</t>
  </si>
  <si>
    <t>Montáž podstavců (2 ks) pro uložení klimatizační jednotky na rovný podklad</t>
  </si>
  <si>
    <t>1286105993</t>
  </si>
  <si>
    <t>Montáž ostatních zařízení uložení pro klimatizační jednotky na rovný podklad podstavců (2 ks)</t>
  </si>
  <si>
    <t>https://podminky.urs.cz/item/CS_URS_2025_01/751792001</t>
  </si>
  <si>
    <t>55</t>
  </si>
  <si>
    <t>42990008</t>
  </si>
  <si>
    <t>noha podstavná plastová pod klimatizační jednotku s fixačními šrouby, bez čela, výška 80mm, délka 450mm</t>
  </si>
  <si>
    <t>1714126282</t>
  </si>
  <si>
    <t>56</t>
  </si>
  <si>
    <t>751792002</t>
  </si>
  <si>
    <t>Montáž trnů nebo noh (4 ks) pro uložení klimatizační jednotky na rovný podklad</t>
  </si>
  <si>
    <t>480491991</t>
  </si>
  <si>
    <t>Montáž ostatních zařízení uložení pro klimatizační jednotky na rovný podklad trnů nebo noh (4 ks)</t>
  </si>
  <si>
    <t>https://podminky.urs.cz/item/CS_URS_2025_01/751792002</t>
  </si>
  <si>
    <t>57</t>
  </si>
  <si>
    <t>42990011</t>
  </si>
  <si>
    <t>trn podstavný plastový pod klimatizační jednotku, výška 95mm</t>
  </si>
  <si>
    <t>sada</t>
  </si>
  <si>
    <t>-68044035</t>
  </si>
  <si>
    <t>58</t>
  </si>
  <si>
    <t>751792003</t>
  </si>
  <si>
    <t>Montáž podstavné konstrukce (1 ks) pro uložení klimatizační jednotky na rovný podklad</t>
  </si>
  <si>
    <t>-1823233143</t>
  </si>
  <si>
    <t>Montáž ostatních zařízení uložení pro klimatizační jednotky na rovný podklad podstavné konstrukce (1 ks)</t>
  </si>
  <si>
    <t>https://podminky.urs.cz/item/CS_URS_2025_01/751792003</t>
  </si>
  <si>
    <t>59</t>
  </si>
  <si>
    <t>42990013</t>
  </si>
  <si>
    <t>konstrukce podstavná na rovné střechy nebo zpevněné plochy, dva pohyblivé příčníky, nosnost do 700 kg, 1000x1300mm</t>
  </si>
  <si>
    <t>-1088954141</t>
  </si>
  <si>
    <t>60</t>
  </si>
  <si>
    <t>751792004</t>
  </si>
  <si>
    <t>Montáž konzol (2 ks) pro uložení klimatizační jednotky na stěnu</t>
  </si>
  <si>
    <t>2015502900</t>
  </si>
  <si>
    <t>Montáž ostatních zařízení uložení pro klimatizační jednotky na stěnu konzol (2 ks)</t>
  </si>
  <si>
    <t>https://podminky.urs.cz/item/CS_URS_2025_01/751792004</t>
  </si>
  <si>
    <t>61</t>
  </si>
  <si>
    <t>42990005</t>
  </si>
  <si>
    <t>konzole pevná nástěnná pro klimatizační jednotku, délka podpěry 420mm, nosnost konzoly 70kg</t>
  </si>
  <si>
    <t>-2101974935</t>
  </si>
  <si>
    <t>62</t>
  </si>
  <si>
    <t>751792006</t>
  </si>
  <si>
    <t>Montáž čerpadla pro odvod kondenzátu klimatizace</t>
  </si>
  <si>
    <t>-1782924089</t>
  </si>
  <si>
    <t>Montáž ostatních zařízení pro odvod kondenzátu klimatizace čerpadla</t>
  </si>
  <si>
    <t>https://podminky.urs.cz/item/CS_URS_2025_01/751792006</t>
  </si>
  <si>
    <t>63</t>
  </si>
  <si>
    <t>48481002</t>
  </si>
  <si>
    <t>přečerpávač kondenzátu</t>
  </si>
  <si>
    <t>73967458</t>
  </si>
  <si>
    <t>64</t>
  </si>
  <si>
    <t>751792007</t>
  </si>
  <si>
    <t>Montáž sifonu pro odvod kondenzátu klimatizace</t>
  </si>
  <si>
    <t>-1758284275</t>
  </si>
  <si>
    <t>Montáž ostatních zařízení pro odvod kondenzátu klimatizace sifonu</t>
  </si>
  <si>
    <t>https://podminky.urs.cz/item/CS_URS_2025_01/751792007</t>
  </si>
  <si>
    <t>65</t>
  </si>
  <si>
    <t>48481003</t>
  </si>
  <si>
    <t>sifon pro odvod kondenzátu</t>
  </si>
  <si>
    <t>-781822093</t>
  </si>
  <si>
    <t>66</t>
  </si>
  <si>
    <t>751792008</t>
  </si>
  <si>
    <t>Montáž hadice pro odvod kondenzátu klimatizace</t>
  </si>
  <si>
    <t>-238681218</t>
  </si>
  <si>
    <t>Montáž ostatních zařízení pro odvod kondenzátu klimatizace hadice</t>
  </si>
  <si>
    <t>https://podminky.urs.cz/item/CS_URS_2025_01/751792008</t>
  </si>
  <si>
    <t>67</t>
  </si>
  <si>
    <t>48481004</t>
  </si>
  <si>
    <t>hadice pro odvod kondenzátu</t>
  </si>
  <si>
    <t>61456834</t>
  </si>
  <si>
    <t>68</t>
  </si>
  <si>
    <t>751792801</t>
  </si>
  <si>
    <t>Demontáž podstavců (2 ks), trnů nebo noh (4 ks), podstavné konstrukce (1 ks) pro uložení klimatizační jednotky na rovný podklad</t>
  </si>
  <si>
    <t>-1343308210</t>
  </si>
  <si>
    <t>Demontáž ostatních zařízení uložení klimatizační jednotky na rovný podklad podstavců (2 ks), trnů nebo noh (4 ks), podstavné konstrukce (1 ks)</t>
  </si>
  <si>
    <t>https://podminky.urs.cz/item/CS_URS_2025_01/751792801</t>
  </si>
  <si>
    <t>69</t>
  </si>
  <si>
    <t>751792804</t>
  </si>
  <si>
    <t>Demontáž konzol (2 ks) pro uložení klimatizační jednotky na stěnu</t>
  </si>
  <si>
    <t>-1756914927</t>
  </si>
  <si>
    <t>Demontáž ostatních zařízení uložení klimatizační jednotky na stěnu konzol (2 ks)</t>
  </si>
  <si>
    <t>https://podminky.urs.cz/item/CS_URS_2025_01/751792804</t>
  </si>
  <si>
    <t>70</t>
  </si>
  <si>
    <t>751792806</t>
  </si>
  <si>
    <t>Demontáž čerpadla pro odvod kondenzátu klimatizace</t>
  </si>
  <si>
    <t>1940105810</t>
  </si>
  <si>
    <t>Demontáž ostatních zařízení pro odvod kondenzátu klimatizace čerpadla</t>
  </si>
  <si>
    <t>https://podminky.urs.cz/item/CS_URS_2025_01/751792806</t>
  </si>
  <si>
    <t>71</t>
  </si>
  <si>
    <t>751792807</t>
  </si>
  <si>
    <t>Demontáž sifonu pro odvod kondenzátu klimatizace</t>
  </si>
  <si>
    <t>-1599387436</t>
  </si>
  <si>
    <t>Demontáž ostatních zařízení pro odvod kondenzátu klimatizace sifonu</t>
  </si>
  <si>
    <t>https://podminky.urs.cz/item/CS_URS_2025_01/751792807</t>
  </si>
  <si>
    <t>72</t>
  </si>
  <si>
    <t>751792808</t>
  </si>
  <si>
    <t>Demontáž hadice pro odvod kondenzátu klimatizace</t>
  </si>
  <si>
    <t>-1463975084</t>
  </si>
  <si>
    <t>Demontáž ostatních zařízení pro odvod kondenzátu klimatizace hadice</t>
  </si>
  <si>
    <t>https://podminky.urs.cz/item/CS_URS_2025_01/751792808</t>
  </si>
  <si>
    <t>73</t>
  </si>
  <si>
    <t>751793001</t>
  </si>
  <si>
    <t>Doplnění chladiva do systému</t>
  </si>
  <si>
    <t>kg</t>
  </si>
  <si>
    <t>-1337148213</t>
  </si>
  <si>
    <t>https://podminky.urs.cz/item/CS_URS_2025_01/751793001</t>
  </si>
  <si>
    <t>74</t>
  </si>
  <si>
    <t>10892000</t>
  </si>
  <si>
    <t>chladivo R407C</t>
  </si>
  <si>
    <t>444640327</t>
  </si>
  <si>
    <t>75</t>
  </si>
  <si>
    <t>10892004</t>
  </si>
  <si>
    <t>chladivo R32</t>
  </si>
  <si>
    <t>1122483547</t>
  </si>
  <si>
    <t>76</t>
  </si>
  <si>
    <t>998751111</t>
  </si>
  <si>
    <t>Přesun hmot tonážní pro vzduchotechniku s omezením mechanizace v objektech v do 12 m</t>
  </si>
  <si>
    <t>t</t>
  </si>
  <si>
    <t>-128158623</t>
  </si>
  <si>
    <t>Přesun hmot pro vzduchotechniku stanovený z hmotnosti přesunovaného materiálu vodorovná dopravní vzdálenost do 100 m s omezením mechanizace v objektech výšky do 12 m</t>
  </si>
  <si>
    <t>https://podminky.urs.cz/item/CS_URS_2025_01/998751111</t>
  </si>
  <si>
    <t>77</t>
  </si>
  <si>
    <t>998751112</t>
  </si>
  <si>
    <t>Přesun hmot tonážní pro vzduchotechniku s omezením mechanizace v objektech v přes 12 do 24 m</t>
  </si>
  <si>
    <t>-1593232581</t>
  </si>
  <si>
    <t>Přesun hmot pro vzduchotechniku stanovený z hmotnosti přesunovaného materiálu vodorovná dopravní vzdálenost do 100 m s omezením mechanizace v objektech výšky přes 12 do 24 m</t>
  </si>
  <si>
    <t>https://podminky.urs.cz/item/CS_URS_2025_01/998751112</t>
  </si>
  <si>
    <t>78</t>
  </si>
  <si>
    <t>998751113</t>
  </si>
  <si>
    <t>Přesun hmot tonážní pro vzduchotechniku s omezením mechanizace v objektech v přes 24 do 36 m</t>
  </si>
  <si>
    <t>-1858465111</t>
  </si>
  <si>
    <t>Přesun hmot pro vzduchotechniku stanovený z hmotnosti přesunovaného materiálu vodorovná dopravní vzdálenost do 100 m s omezením mechanizace v objektech výšky přes 24 do 36 m</t>
  </si>
  <si>
    <t>https://podminky.urs.cz/item/CS_URS_2025_01/998751113</t>
  </si>
  <si>
    <t>79</t>
  </si>
  <si>
    <t>998751114</t>
  </si>
  <si>
    <t>Přesun hmot tonážní pro vzduchotechniku s omezením mechanizace v objektech v přes 36 do 48 m</t>
  </si>
  <si>
    <t>-1091695930</t>
  </si>
  <si>
    <t>Přesun hmot pro vzduchotechniku stanovený z hmotnosti přesunovaného materiálu vodorovná dopravní vzdálenost do 100 m s omezením mechanizace v objektech výšky přes 36 do 48 m</t>
  </si>
  <si>
    <t>https://podminky.urs.cz/item/CS_URS_2025_01/998751114</t>
  </si>
  <si>
    <t>80</t>
  </si>
  <si>
    <t>998751121</t>
  </si>
  <si>
    <t>Přesun hmot tonážní pro vzduchotechniku ruční v objektech v do 12 m</t>
  </si>
  <si>
    <t>1180472989</t>
  </si>
  <si>
    <t>Přesun hmot pro vzduchotechniku stanovený z hmotnosti přesunovaného materiálu vodorovná dopravní vzdálenost do 100 m ruční (bez užití mechanizace) v objektech výšky do 12 m</t>
  </si>
  <si>
    <t>https://podminky.urs.cz/item/CS_URS_2025_01/998751121</t>
  </si>
  <si>
    <t>81</t>
  </si>
  <si>
    <t>998751122</t>
  </si>
  <si>
    <t>Přesun hmot tonážní pro vzduchotechniku ruční v objektech v přes 12 do 24 m</t>
  </si>
  <si>
    <t>-310858960</t>
  </si>
  <si>
    <t>Přesun hmot pro vzduchotechniku stanovený z hmotnosti přesunovaného materiálu vodorovná dopravní vzdálenost do 100 m ruční (bez užití mechanizace) v objektech výšky přes 12 do 24 m</t>
  </si>
  <si>
    <t>https://podminky.urs.cz/item/CS_URS_2025_01/998751122</t>
  </si>
  <si>
    <t>02b - Práce a dodávky ÚOŽI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</si>
  <si>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</si>
  <si>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</si>
  <si>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-1392811362</t>
  </si>
  <si>
    <t>7590180050</t>
  </si>
  <si>
    <t>Klimatizace Kompletní technologické vedení ke klimatizaci do 5 kW vč. (CU potrubí (10)12/6 včetně izolace, potrubí odvodu kondenzátu, přívodní kabel CYKY 3x2,5 a ovládací kabel CYKY 5x1,5)</t>
  </si>
  <si>
    <t>-950570964</t>
  </si>
  <si>
    <t>7590180210</t>
  </si>
  <si>
    <t>Klimatizace Doplněk pro zimní provoz klimatizací (chlazení) - proporciální regulátor nebo presostat, vyhřívání kompresoru</t>
  </si>
  <si>
    <t>1378318732</t>
  </si>
  <si>
    <t>7590180110</t>
  </si>
  <si>
    <t>Klimatizace plyn R410A</t>
  </si>
  <si>
    <t>1822331412</t>
  </si>
  <si>
    <t>7590180120</t>
  </si>
  <si>
    <t>Klimatizace čistící roztok</t>
  </si>
  <si>
    <t>litr</t>
  </si>
  <si>
    <t>1707682764</t>
  </si>
  <si>
    <t>7590180070</t>
  </si>
  <si>
    <t>Klimatizace Konzole venkovní pro zavěšení klimatizační jednotky</t>
  </si>
  <si>
    <t>33067287</t>
  </si>
  <si>
    <t>7590180040</t>
  </si>
  <si>
    <t>Klimatizace Klimatizace - Ovladač</t>
  </si>
  <si>
    <t>-1786222875</t>
  </si>
  <si>
    <t>7590180300</t>
  </si>
  <si>
    <t>Klimatizace Kniha kontroly úniku chladiva klimatizace</t>
  </si>
  <si>
    <t>107387749</t>
  </si>
  <si>
    <t>7590183020</t>
  </si>
  <si>
    <t>Kontrola úniku chladiva klimatizační jednotky dle nařízení EU č. 517/2014</t>
  </si>
  <si>
    <t>-2005159150</t>
  </si>
  <si>
    <t>7590185010</t>
  </si>
  <si>
    <t>Montáž klimatizační jednotky bez rozvodů do 5 kW</t>
  </si>
  <si>
    <t>-901030790</t>
  </si>
  <si>
    <t>Montáž klimatizační jednotky bez rozvodů do 5 kW - venkovních a vnitřních částí</t>
  </si>
  <si>
    <t>7590185020</t>
  </si>
  <si>
    <t>Montáž klimatizační jednotky včetně rozvodů do 5 kW</t>
  </si>
  <si>
    <t>1318808736</t>
  </si>
  <si>
    <t>Montáž klimatizační jednotky včetně rozvodů do 5 kW - venkovních a vnitřních částí</t>
  </si>
  <si>
    <t>7590180010</t>
  </si>
  <si>
    <t>Klimatizace Podstropní klimatizační jednotka (venkovní i vnitřní jednotka) 3,5 kW, topení 4 kW</t>
  </si>
  <si>
    <t>-1929811788</t>
  </si>
  <si>
    <t>7590185015</t>
  </si>
  <si>
    <t>Montáž klimatizační jednotky bez rozvodů nad 5 kW</t>
  </si>
  <si>
    <t>145169289</t>
  </si>
  <si>
    <t>Montáž klimatizační jednotky bez rozvodů nad 5 kW - venkovních a vnitřních částí</t>
  </si>
  <si>
    <t>7590180030</t>
  </si>
  <si>
    <t>Klimatizace Podstropní klimatizační jednotka (venkovní i vnitřní jednotka) nad 7 kW</t>
  </si>
  <si>
    <t>749392536</t>
  </si>
  <si>
    <t>7590185025</t>
  </si>
  <si>
    <t>Montáž klimatizační jednotky včetně rozvodů nad 5 kW</t>
  </si>
  <si>
    <t>-2081654477</t>
  </si>
  <si>
    <t>Montáž klimatizační jednotky včetně rozvodů nad 5 kW - venkovních a vnitřních částí</t>
  </si>
  <si>
    <t>7590180020</t>
  </si>
  <si>
    <t>Klimatizace Podstropní klimatizační jednotka (venkovní i vnitřní jednotka) nad 5kW do 6,9 kW chlazení.</t>
  </si>
  <si>
    <t>-668470884</t>
  </si>
  <si>
    <t>7590187010</t>
  </si>
  <si>
    <t>Demontáž klimatizační jednotky včetně ekologické likvidace původní jednotky</t>
  </si>
  <si>
    <t>-753600905</t>
  </si>
  <si>
    <t>Demontáž klimatizační jednotky včetně ekologické likvidace původní jednotky - demontáž vnitřní a venkovní části, bez demontáže rozvodů</t>
  </si>
  <si>
    <t>03 - VON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</si>
  <si>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</si>
  <si>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</si>
  <si>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</si>
  <si>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</si>
  <si>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</si>
  <si>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HZS4232</t>
  </si>
  <si>
    <t>Hodinová zúčtovací sazba technik odborný</t>
  </si>
  <si>
    <t>-549743725</t>
  </si>
  <si>
    <t>Hodinové zúčtovací sazby ostatních profesí revizní a kontrolní činnost technik odborný</t>
  </si>
  <si>
    <t>https://podminky.urs.cz/item/CS_URS_2025_01/HZS4232</t>
  </si>
  <si>
    <t>Poznámka k položce:_x000D_
Práce technika při standardních opravách.</t>
  </si>
  <si>
    <t>HZS4232.1</t>
  </si>
  <si>
    <t>Hodinová zúčtovací sazba technik odborný (výjezd servisního technika v pracovní době 07:00 - 16:00)</t>
  </si>
  <si>
    <t>654726092</t>
  </si>
  <si>
    <t>Poznámka k položce:_x000D_
Práce technika při výjezdu na základě pohotovostního požadavku objednatele.</t>
  </si>
  <si>
    <t>HZS4232.1.1</t>
  </si>
  <si>
    <t>Hodinová zúčtovací sazba technik odborný (výjezd servisního technika mimo pracovní dobu 16:00 - 07:00)</t>
  </si>
  <si>
    <t>-688608933</t>
  </si>
  <si>
    <t>7499250510</t>
  </si>
  <si>
    <t>Vyhotovení výchozí revizní zprávy pro opravné práce pro objem investičních nákladů do 100 000 Kč</t>
  </si>
  <si>
    <t>242315134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</si>
  <si>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</si>
  <si>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7598095537</t>
  </si>
  <si>
    <t>Vyhotovení protokolu UTZ pro silnoproudé zařízení</t>
  </si>
  <si>
    <t>-1603570861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</si>
  <si>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</si>
  <si>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7598095659</t>
  </si>
  <si>
    <t>Vyhotovení revizní zprávy klimatizace</t>
  </si>
  <si>
    <t>-1262343135</t>
  </si>
  <si>
    <t>Vyhotovení revizní zprávy klimatizace - vykonání prohlídky a zkoušky pro napájení elektrického zařízení včetně vyhotovení revizní zprávy podle vyhl. 100/1995 Sb. a norem ČSN</t>
  </si>
  <si>
    <t>VRN</t>
  </si>
  <si>
    <t>Vedlejší rozpočtové náklady</t>
  </si>
  <si>
    <t>VRN8</t>
  </si>
  <si>
    <t>Přesun stavebních kapacit</t>
  </si>
  <si>
    <t>081002000</t>
  </si>
  <si>
    <t>Doprava zaměstnanců</t>
  </si>
  <si>
    <t>km</t>
  </si>
  <si>
    <t>1024</t>
  </si>
  <si>
    <t>-1836441373</t>
  </si>
  <si>
    <t>https://podminky.urs.cz/item/CS_URS_2025_01/081002000</t>
  </si>
  <si>
    <t>083002000</t>
  </si>
  <si>
    <t>Paušální cena výjezdu servisního technika</t>
  </si>
  <si>
    <t>výjezd</t>
  </si>
  <si>
    <t>-522303909</t>
  </si>
  <si>
    <t>Poznámka k položce:_x000D_
Cena obsahuje veškeré nutné náklady na výjezd servisního technika, kterými jsou např. doprava na místo, čas strávený na cestě, režijní náklady, atp.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</si>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</sst>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83F0F7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0" fillId="5" borderId="23" xfId="0" applyFont="1" applyFill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4" fontId="20" fillId="0" borderId="23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1">
    <tableStyle name="Invisible" pivot="0" table="0" count="0" xr9:uid="{76A739A4-25DB-4510-B8EE-5E0DF39AB96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podminky.urs.cz/item/CS_URS_2025_01/751611902" TargetMode="External"/><Relationship Id="rId1" Type="http://schemas.openxmlformats.org/officeDocument/2006/relationships/hyperlink" Target="https://podminky.urs.cz/item/CS_URS_2025_01/7516119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751711114" TargetMode="External"/><Relationship Id="rId18" Type="http://schemas.openxmlformats.org/officeDocument/2006/relationships/hyperlink" Target="https://podminky.urs.cz/item/CS_URS_2025_01/751711851" TargetMode="External"/><Relationship Id="rId26" Type="http://schemas.openxmlformats.org/officeDocument/2006/relationships/hyperlink" Target="https://podminky.urs.cz/item/CS_URS_2025_01/751791153" TargetMode="External"/><Relationship Id="rId39" Type="http://schemas.openxmlformats.org/officeDocument/2006/relationships/hyperlink" Target="https://podminky.urs.cz/item/CS_URS_2025_01/751792001" TargetMode="External"/><Relationship Id="rId21" Type="http://schemas.openxmlformats.org/officeDocument/2006/relationships/hyperlink" Target="https://podminky.urs.cz/item/CS_URS_2025_01/751721813" TargetMode="External"/><Relationship Id="rId34" Type="http://schemas.openxmlformats.org/officeDocument/2006/relationships/hyperlink" Target="https://podminky.urs.cz/item/CS_URS_2025_01/751791823" TargetMode="External"/><Relationship Id="rId42" Type="http://schemas.openxmlformats.org/officeDocument/2006/relationships/hyperlink" Target="https://podminky.urs.cz/item/CS_URS_2025_01/751792004" TargetMode="External"/><Relationship Id="rId47" Type="http://schemas.openxmlformats.org/officeDocument/2006/relationships/hyperlink" Target="https://podminky.urs.cz/item/CS_URS_2025_01/751792804" TargetMode="External"/><Relationship Id="rId50" Type="http://schemas.openxmlformats.org/officeDocument/2006/relationships/hyperlink" Target="https://podminky.urs.cz/item/CS_URS_2025_01/751792808" TargetMode="External"/><Relationship Id="rId55" Type="http://schemas.openxmlformats.org/officeDocument/2006/relationships/hyperlink" Target="https://podminky.urs.cz/item/CS_URS_2025_01/998751114" TargetMode="External"/><Relationship Id="rId7" Type="http://schemas.openxmlformats.org/officeDocument/2006/relationships/hyperlink" Target="https://podminky.urs.cz/item/CS_URS_2025_01/741122211" TargetMode="External"/><Relationship Id="rId12" Type="http://schemas.openxmlformats.org/officeDocument/2006/relationships/hyperlink" Target="https://podminky.urs.cz/item/CS_URS_2025_01/751721112" TargetMode="External"/><Relationship Id="rId17" Type="http://schemas.openxmlformats.org/officeDocument/2006/relationships/hyperlink" Target="https://podminky.urs.cz/item/CS_URS_2025_01/751711814" TargetMode="External"/><Relationship Id="rId25" Type="http://schemas.openxmlformats.org/officeDocument/2006/relationships/hyperlink" Target="https://podminky.urs.cz/item/CS_URS_2025_01/751791151" TargetMode="External"/><Relationship Id="rId33" Type="http://schemas.openxmlformats.org/officeDocument/2006/relationships/hyperlink" Target="https://podminky.urs.cz/item/CS_URS_2025_01/751791822" TargetMode="External"/><Relationship Id="rId38" Type="http://schemas.openxmlformats.org/officeDocument/2006/relationships/hyperlink" Target="https://podminky.urs.cz/item/CS_URS_2025_01/751791884" TargetMode="External"/><Relationship Id="rId46" Type="http://schemas.openxmlformats.org/officeDocument/2006/relationships/hyperlink" Target="https://podminky.urs.cz/item/CS_URS_2025_01/751792801" TargetMode="External"/><Relationship Id="rId2" Type="http://schemas.openxmlformats.org/officeDocument/2006/relationships/hyperlink" Target="https://podminky.urs.cz/item/CS_URS_2025_01/946111114" TargetMode="External"/><Relationship Id="rId16" Type="http://schemas.openxmlformats.org/officeDocument/2006/relationships/hyperlink" Target="https://podminky.urs.cz/item/CS_URS_2025_01/751711812" TargetMode="External"/><Relationship Id="rId20" Type="http://schemas.openxmlformats.org/officeDocument/2006/relationships/hyperlink" Target="https://podminky.urs.cz/item/CS_URS_2025_01/751721812" TargetMode="External"/><Relationship Id="rId29" Type="http://schemas.openxmlformats.org/officeDocument/2006/relationships/hyperlink" Target="https://podminky.urs.cz/item/CS_URS_2025_01/751791182" TargetMode="External"/><Relationship Id="rId41" Type="http://schemas.openxmlformats.org/officeDocument/2006/relationships/hyperlink" Target="https://podminky.urs.cz/item/CS_URS_2025_01/751792003" TargetMode="External"/><Relationship Id="rId54" Type="http://schemas.openxmlformats.org/officeDocument/2006/relationships/hyperlink" Target="https://podminky.urs.cz/item/CS_URS_2025_01/998751113" TargetMode="External"/><Relationship Id="rId1" Type="http://schemas.openxmlformats.org/officeDocument/2006/relationships/hyperlink" Target="https://podminky.urs.cz/item/CS_URS_2025_01/945421110" TargetMode="External"/><Relationship Id="rId6" Type="http://schemas.openxmlformats.org/officeDocument/2006/relationships/hyperlink" Target="https://podminky.urs.cz/item/CS_URS_2025_01/972012211" TargetMode="External"/><Relationship Id="rId11" Type="http://schemas.openxmlformats.org/officeDocument/2006/relationships/hyperlink" Target="https://podminky.urs.cz/item/CS_URS_2025_01/751711112" TargetMode="External"/><Relationship Id="rId24" Type="http://schemas.openxmlformats.org/officeDocument/2006/relationships/hyperlink" Target="https://podminky.urs.cz/item/CS_URS_2025_01/751791123" TargetMode="External"/><Relationship Id="rId32" Type="http://schemas.openxmlformats.org/officeDocument/2006/relationships/hyperlink" Target="https://podminky.urs.cz/item/CS_URS_2025_01/751791401" TargetMode="External"/><Relationship Id="rId37" Type="http://schemas.openxmlformats.org/officeDocument/2006/relationships/hyperlink" Target="https://podminky.urs.cz/item/CS_URS_2025_01/751791883" TargetMode="External"/><Relationship Id="rId40" Type="http://schemas.openxmlformats.org/officeDocument/2006/relationships/hyperlink" Target="https://podminky.urs.cz/item/CS_URS_2025_01/751792002" TargetMode="External"/><Relationship Id="rId45" Type="http://schemas.openxmlformats.org/officeDocument/2006/relationships/hyperlink" Target="https://podminky.urs.cz/item/CS_URS_2025_01/751792008" TargetMode="External"/><Relationship Id="rId53" Type="http://schemas.openxmlformats.org/officeDocument/2006/relationships/hyperlink" Target="https://podminky.urs.cz/item/CS_URS_2025_01/998751112" TargetMode="External"/><Relationship Id="rId58" Type="http://schemas.openxmlformats.org/officeDocument/2006/relationships/drawing" Target="../drawings/drawing3.xml"/><Relationship Id="rId5" Type="http://schemas.openxmlformats.org/officeDocument/2006/relationships/hyperlink" Target="https://podminky.urs.cz/item/CS_URS_2025_01/971033451" TargetMode="External"/><Relationship Id="rId15" Type="http://schemas.openxmlformats.org/officeDocument/2006/relationships/hyperlink" Target="https://podminky.urs.cz/item/CS_URS_2025_01/751711811" TargetMode="External"/><Relationship Id="rId23" Type="http://schemas.openxmlformats.org/officeDocument/2006/relationships/hyperlink" Target="https://podminky.urs.cz/item/CS_URS_2025_01/751791122" TargetMode="External"/><Relationship Id="rId28" Type="http://schemas.openxmlformats.org/officeDocument/2006/relationships/hyperlink" Target="https://podminky.urs.cz/item/CS_URS_2025_01/751791155" TargetMode="External"/><Relationship Id="rId36" Type="http://schemas.openxmlformats.org/officeDocument/2006/relationships/hyperlink" Target="https://podminky.urs.cz/item/CS_URS_2025_01/751791882" TargetMode="External"/><Relationship Id="rId49" Type="http://schemas.openxmlformats.org/officeDocument/2006/relationships/hyperlink" Target="https://podminky.urs.cz/item/CS_URS_2025_01/751792807" TargetMode="External"/><Relationship Id="rId57" Type="http://schemas.openxmlformats.org/officeDocument/2006/relationships/hyperlink" Target="https://podminky.urs.cz/item/CS_URS_2025_01/998751122" TargetMode="External"/><Relationship Id="rId10" Type="http://schemas.openxmlformats.org/officeDocument/2006/relationships/hyperlink" Target="https://podminky.urs.cz/item/CS_URS_2025_01/751711111" TargetMode="External"/><Relationship Id="rId19" Type="http://schemas.openxmlformats.org/officeDocument/2006/relationships/hyperlink" Target="https://podminky.urs.cz/item/CS_URS_2025_01/751721811" TargetMode="External"/><Relationship Id="rId31" Type="http://schemas.openxmlformats.org/officeDocument/2006/relationships/hyperlink" Target="https://podminky.urs.cz/item/CS_URS_2025_01/751791301" TargetMode="External"/><Relationship Id="rId44" Type="http://schemas.openxmlformats.org/officeDocument/2006/relationships/hyperlink" Target="https://podminky.urs.cz/item/CS_URS_2025_01/751792007" TargetMode="External"/><Relationship Id="rId52" Type="http://schemas.openxmlformats.org/officeDocument/2006/relationships/hyperlink" Target="https://podminky.urs.cz/item/CS_URS_2025_01/998751111" TargetMode="External"/><Relationship Id="rId4" Type="http://schemas.openxmlformats.org/officeDocument/2006/relationships/hyperlink" Target="https://podminky.urs.cz/item/CS_URS_2025_01/971033141" TargetMode="External"/><Relationship Id="rId9" Type="http://schemas.openxmlformats.org/officeDocument/2006/relationships/hyperlink" Target="https://podminky.urs.cz/item/CS_URS_2025_01/751721111" TargetMode="External"/><Relationship Id="rId14" Type="http://schemas.openxmlformats.org/officeDocument/2006/relationships/hyperlink" Target="https://podminky.urs.cz/item/CS_URS_2025_01/751711115" TargetMode="External"/><Relationship Id="rId22" Type="http://schemas.openxmlformats.org/officeDocument/2006/relationships/hyperlink" Target="https://podminky.urs.cz/item/CS_URS_2025_01/751721814" TargetMode="External"/><Relationship Id="rId27" Type="http://schemas.openxmlformats.org/officeDocument/2006/relationships/hyperlink" Target="https://podminky.urs.cz/item/CS_URS_2025_01/751791154" TargetMode="External"/><Relationship Id="rId30" Type="http://schemas.openxmlformats.org/officeDocument/2006/relationships/hyperlink" Target="https://podminky.urs.cz/item/CS_URS_2025_01/751791183" TargetMode="External"/><Relationship Id="rId35" Type="http://schemas.openxmlformats.org/officeDocument/2006/relationships/hyperlink" Target="https://podminky.urs.cz/item/CS_URS_2025_01/751791881" TargetMode="External"/><Relationship Id="rId43" Type="http://schemas.openxmlformats.org/officeDocument/2006/relationships/hyperlink" Target="https://podminky.urs.cz/item/CS_URS_2025_01/751792006" TargetMode="External"/><Relationship Id="rId48" Type="http://schemas.openxmlformats.org/officeDocument/2006/relationships/hyperlink" Target="https://podminky.urs.cz/item/CS_URS_2025_01/751792806" TargetMode="External"/><Relationship Id="rId56" Type="http://schemas.openxmlformats.org/officeDocument/2006/relationships/hyperlink" Target="https://podminky.urs.cz/item/CS_URS_2025_01/998751121" TargetMode="External"/><Relationship Id="rId8" Type="http://schemas.openxmlformats.org/officeDocument/2006/relationships/hyperlink" Target="https://podminky.urs.cz/item/CS_URS_2025_01/742110041" TargetMode="External"/><Relationship Id="rId51" Type="http://schemas.openxmlformats.org/officeDocument/2006/relationships/hyperlink" Target="https://podminky.urs.cz/item/CS_URS_2025_01/751793001" TargetMode="External"/><Relationship Id="rId3" Type="http://schemas.openxmlformats.org/officeDocument/2006/relationships/hyperlink" Target="https://podminky.urs.cz/item/CS_URS_2025_01/94611111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podminky.urs.cz/item/CS_URS_2025_01/081002000" TargetMode="External"/><Relationship Id="rId1" Type="http://schemas.openxmlformats.org/officeDocument/2006/relationships/hyperlink" Target="https://podminky.urs.cz/item/CS_URS_2025_01/HZS4232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R5" s="19"/>
      <c r="BE5" s="27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81" t="s">
        <v>17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R6" s="19"/>
      <c r="BE6" s="277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77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77"/>
      <c r="BS8" s="16" t="s">
        <v>6</v>
      </c>
    </row>
    <row r="9" spans="1:74" ht="14.45" customHeight="1">
      <c r="B9" s="19"/>
      <c r="AR9" s="19"/>
      <c r="BE9" s="277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77"/>
      <c r="BS10" s="16" t="s">
        <v>6</v>
      </c>
    </row>
    <row r="11" spans="1:74" ht="18.399999999999999" customHeight="1">
      <c r="B11" s="19"/>
      <c r="E11" s="24" t="s">
        <v>28</v>
      </c>
      <c r="AK11" s="26" t="s">
        <v>29</v>
      </c>
      <c r="AN11" s="24" t="s">
        <v>30</v>
      </c>
      <c r="AR11" s="19"/>
      <c r="BE11" s="277"/>
      <c r="BS11" s="16" t="s">
        <v>6</v>
      </c>
    </row>
    <row r="12" spans="1:74" ht="6.95" customHeight="1">
      <c r="B12" s="19"/>
      <c r="AR12" s="19"/>
      <c r="BE12" s="277"/>
      <c r="BS12" s="16" t="s">
        <v>6</v>
      </c>
    </row>
    <row r="13" spans="1:74" ht="12" customHeight="1">
      <c r="B13" s="19"/>
      <c r="D13" s="26" t="s">
        <v>31</v>
      </c>
      <c r="AK13" s="26" t="s">
        <v>26</v>
      </c>
      <c r="AN13" s="28" t="s">
        <v>32</v>
      </c>
      <c r="AR13" s="19"/>
      <c r="BE13" s="277"/>
      <c r="BS13" s="16" t="s">
        <v>6</v>
      </c>
    </row>
    <row r="14" spans="1:74">
      <c r="B14" s="19"/>
      <c r="E14" s="282" t="s">
        <v>32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6" t="s">
        <v>29</v>
      </c>
      <c r="AN14" s="28" t="s">
        <v>32</v>
      </c>
      <c r="AR14" s="19"/>
      <c r="BE14" s="277"/>
      <c r="BS14" s="16" t="s">
        <v>6</v>
      </c>
    </row>
    <row r="15" spans="1:74" ht="6.95" customHeight="1">
      <c r="B15" s="19"/>
      <c r="AR15" s="19"/>
      <c r="BE15" s="277"/>
      <c r="BS15" s="16" t="s">
        <v>4</v>
      </c>
    </row>
    <row r="16" spans="1:74" ht="12" customHeight="1">
      <c r="B16" s="19"/>
      <c r="D16" s="26" t="s">
        <v>33</v>
      </c>
      <c r="AK16" s="26" t="s">
        <v>26</v>
      </c>
      <c r="AN16" s="24" t="s">
        <v>19</v>
      </c>
      <c r="AR16" s="19"/>
      <c r="BE16" s="277"/>
      <c r="BS16" s="16" t="s">
        <v>4</v>
      </c>
    </row>
    <row r="17" spans="2:71" ht="18.399999999999999" customHeight="1">
      <c r="B17" s="19"/>
      <c r="E17" s="24" t="s">
        <v>34</v>
      </c>
      <c r="AK17" s="26" t="s">
        <v>29</v>
      </c>
      <c r="AN17" s="24" t="s">
        <v>19</v>
      </c>
      <c r="AR17" s="19"/>
      <c r="BE17" s="277"/>
      <c r="BS17" s="16" t="s">
        <v>35</v>
      </c>
    </row>
    <row r="18" spans="2:71" ht="6.95" customHeight="1">
      <c r="B18" s="19"/>
      <c r="AR18" s="19"/>
      <c r="BE18" s="277"/>
      <c r="BS18" s="16" t="s">
        <v>6</v>
      </c>
    </row>
    <row r="19" spans="2:71" ht="12" customHeight="1">
      <c r="B19" s="19"/>
      <c r="D19" s="26" t="s">
        <v>36</v>
      </c>
      <c r="AK19" s="26" t="s">
        <v>26</v>
      </c>
      <c r="AN19" s="24" t="s">
        <v>27</v>
      </c>
      <c r="AR19" s="19"/>
      <c r="BE19" s="277"/>
      <c r="BS19" s="16" t="s">
        <v>6</v>
      </c>
    </row>
    <row r="20" spans="2:71" ht="18.399999999999999" customHeight="1">
      <c r="B20" s="19"/>
      <c r="E20" s="24" t="s">
        <v>37</v>
      </c>
      <c r="AK20" s="26" t="s">
        <v>29</v>
      </c>
      <c r="AN20" s="24" t="s">
        <v>30</v>
      </c>
      <c r="AR20" s="19"/>
      <c r="BE20" s="277"/>
      <c r="BS20" s="16" t="s">
        <v>35</v>
      </c>
    </row>
    <row r="21" spans="2:71" ht="6.95" customHeight="1">
      <c r="B21" s="19"/>
      <c r="AR21" s="19"/>
      <c r="BE21" s="277"/>
    </row>
    <row r="22" spans="2:71" ht="12" customHeight="1">
      <c r="B22" s="19"/>
      <c r="D22" s="26" t="s">
        <v>38</v>
      </c>
      <c r="AR22" s="19"/>
      <c r="BE22" s="277"/>
    </row>
    <row r="23" spans="2:71" ht="47.25" customHeight="1">
      <c r="B23" s="19"/>
      <c r="E23" s="284" t="s">
        <v>39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R23" s="19"/>
      <c r="BE23" s="277"/>
    </row>
    <row r="24" spans="2:71" ht="6.95" customHeight="1">
      <c r="B24" s="19"/>
      <c r="AR24" s="19"/>
      <c r="BE24" s="27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77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5">
        <f>ROUND(AG54,2)</f>
        <v>3000000</v>
      </c>
      <c r="AL26" s="286"/>
      <c r="AM26" s="286"/>
      <c r="AN26" s="286"/>
      <c r="AO26" s="286"/>
      <c r="AR26" s="31"/>
      <c r="BE26" s="277"/>
    </row>
    <row r="27" spans="2:71" s="1" customFormat="1" ht="6.95" customHeight="1">
      <c r="B27" s="31"/>
      <c r="AR27" s="31"/>
      <c r="BE27" s="277"/>
    </row>
    <row r="28" spans="2:71" s="1" customFormat="1">
      <c r="B28" s="31"/>
      <c r="L28" s="287" t="s">
        <v>41</v>
      </c>
      <c r="M28" s="287"/>
      <c r="N28" s="287"/>
      <c r="O28" s="287"/>
      <c r="P28" s="287"/>
      <c r="W28" s="287" t="s">
        <v>42</v>
      </c>
      <c r="X28" s="287"/>
      <c r="Y28" s="287"/>
      <c r="Z28" s="287"/>
      <c r="AA28" s="287"/>
      <c r="AB28" s="287"/>
      <c r="AC28" s="287"/>
      <c r="AD28" s="287"/>
      <c r="AE28" s="287"/>
      <c r="AK28" s="287" t="s">
        <v>43</v>
      </c>
      <c r="AL28" s="287"/>
      <c r="AM28" s="287"/>
      <c r="AN28" s="287"/>
      <c r="AO28" s="287"/>
      <c r="AR28" s="31"/>
      <c r="BE28" s="277"/>
    </row>
    <row r="29" spans="2:71" s="2" customFormat="1" ht="14.45" customHeight="1">
      <c r="B29" s="35"/>
      <c r="D29" s="26" t="s">
        <v>44</v>
      </c>
      <c r="F29" s="26" t="s">
        <v>45</v>
      </c>
      <c r="L29" s="290">
        <v>0.21</v>
      </c>
      <c r="M29" s="289"/>
      <c r="N29" s="289"/>
      <c r="O29" s="289"/>
      <c r="P29" s="289"/>
      <c r="W29" s="288">
        <f>ROUND(AZ54, 2)</f>
        <v>3000000</v>
      </c>
      <c r="X29" s="289"/>
      <c r="Y29" s="289"/>
      <c r="Z29" s="289"/>
      <c r="AA29" s="289"/>
      <c r="AB29" s="289"/>
      <c r="AC29" s="289"/>
      <c r="AD29" s="289"/>
      <c r="AE29" s="289"/>
      <c r="AK29" s="288">
        <f>ROUND(AV54, 2)</f>
        <v>630000</v>
      </c>
      <c r="AL29" s="289"/>
      <c r="AM29" s="289"/>
      <c r="AN29" s="289"/>
      <c r="AO29" s="289"/>
      <c r="AR29" s="35"/>
      <c r="BE29" s="278"/>
    </row>
    <row r="30" spans="2:71" s="2" customFormat="1" ht="14.45" customHeight="1">
      <c r="B30" s="35"/>
      <c r="F30" s="26" t="s">
        <v>46</v>
      </c>
      <c r="L30" s="290">
        <v>0.15</v>
      </c>
      <c r="M30" s="289"/>
      <c r="N30" s="289"/>
      <c r="O30" s="289"/>
      <c r="P30" s="289"/>
      <c r="W30" s="288">
        <f>ROUND(BA54, 2)</f>
        <v>0</v>
      </c>
      <c r="X30" s="289"/>
      <c r="Y30" s="289"/>
      <c r="Z30" s="289"/>
      <c r="AA30" s="289"/>
      <c r="AB30" s="289"/>
      <c r="AC30" s="289"/>
      <c r="AD30" s="289"/>
      <c r="AE30" s="289"/>
      <c r="AK30" s="288">
        <f>ROUND(AW54, 2)</f>
        <v>0</v>
      </c>
      <c r="AL30" s="289"/>
      <c r="AM30" s="289"/>
      <c r="AN30" s="289"/>
      <c r="AO30" s="289"/>
      <c r="AR30" s="35"/>
      <c r="BE30" s="278"/>
    </row>
    <row r="31" spans="2:71" s="2" customFormat="1" ht="14.45" hidden="1" customHeight="1">
      <c r="B31" s="35"/>
      <c r="F31" s="26" t="s">
        <v>47</v>
      </c>
      <c r="L31" s="290">
        <v>0.21</v>
      </c>
      <c r="M31" s="289"/>
      <c r="N31" s="289"/>
      <c r="O31" s="289"/>
      <c r="P31" s="289"/>
      <c r="W31" s="288">
        <f>ROUND(BB54, 2)</f>
        <v>0</v>
      </c>
      <c r="X31" s="289"/>
      <c r="Y31" s="289"/>
      <c r="Z31" s="289"/>
      <c r="AA31" s="289"/>
      <c r="AB31" s="289"/>
      <c r="AC31" s="289"/>
      <c r="AD31" s="289"/>
      <c r="AE31" s="289"/>
      <c r="AK31" s="288">
        <v>0</v>
      </c>
      <c r="AL31" s="289"/>
      <c r="AM31" s="289"/>
      <c r="AN31" s="289"/>
      <c r="AO31" s="289"/>
      <c r="AR31" s="35"/>
      <c r="BE31" s="278"/>
    </row>
    <row r="32" spans="2:71" s="2" customFormat="1" ht="14.45" hidden="1" customHeight="1">
      <c r="B32" s="35"/>
      <c r="F32" s="26" t="s">
        <v>48</v>
      </c>
      <c r="L32" s="290">
        <v>0.15</v>
      </c>
      <c r="M32" s="289"/>
      <c r="N32" s="289"/>
      <c r="O32" s="289"/>
      <c r="P32" s="289"/>
      <c r="W32" s="288">
        <f>ROUND(BC54, 2)</f>
        <v>0</v>
      </c>
      <c r="X32" s="289"/>
      <c r="Y32" s="289"/>
      <c r="Z32" s="289"/>
      <c r="AA32" s="289"/>
      <c r="AB32" s="289"/>
      <c r="AC32" s="289"/>
      <c r="AD32" s="289"/>
      <c r="AE32" s="289"/>
      <c r="AK32" s="288">
        <v>0</v>
      </c>
      <c r="AL32" s="289"/>
      <c r="AM32" s="289"/>
      <c r="AN32" s="289"/>
      <c r="AO32" s="289"/>
      <c r="AR32" s="35"/>
      <c r="BE32" s="278"/>
    </row>
    <row r="33" spans="2:44" s="2" customFormat="1" ht="14.45" hidden="1" customHeight="1">
      <c r="B33" s="35"/>
      <c r="F33" s="26" t="s">
        <v>49</v>
      </c>
      <c r="L33" s="290">
        <v>0</v>
      </c>
      <c r="M33" s="289"/>
      <c r="N33" s="289"/>
      <c r="O33" s="289"/>
      <c r="P33" s="289"/>
      <c r="W33" s="288">
        <f>ROUND(BD54, 2)</f>
        <v>0</v>
      </c>
      <c r="X33" s="289"/>
      <c r="Y33" s="289"/>
      <c r="Z33" s="289"/>
      <c r="AA33" s="289"/>
      <c r="AB33" s="289"/>
      <c r="AC33" s="289"/>
      <c r="AD33" s="289"/>
      <c r="AE33" s="289"/>
      <c r="AK33" s="288">
        <v>0</v>
      </c>
      <c r="AL33" s="289"/>
      <c r="AM33" s="289"/>
      <c r="AN33" s="289"/>
      <c r="AO33" s="289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294" t="s">
        <v>52</v>
      </c>
      <c r="Y35" s="292"/>
      <c r="Z35" s="292"/>
      <c r="AA35" s="292"/>
      <c r="AB35" s="292"/>
      <c r="AC35" s="38"/>
      <c r="AD35" s="38"/>
      <c r="AE35" s="38"/>
      <c r="AF35" s="38"/>
      <c r="AG35" s="38"/>
      <c r="AH35" s="38"/>
      <c r="AI35" s="38"/>
      <c r="AJ35" s="38"/>
      <c r="AK35" s="291">
        <f>SUM(AK26:AK33)</f>
        <v>3630000</v>
      </c>
      <c r="AL35" s="292"/>
      <c r="AM35" s="292"/>
      <c r="AN35" s="292"/>
      <c r="AO35" s="293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53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2025_009</v>
      </c>
      <c r="AR44" s="44"/>
    </row>
    <row r="45" spans="2:44" s="4" customFormat="1" ht="36.950000000000003" customHeight="1">
      <c r="B45" s="45"/>
      <c r="C45" s="46" t="s">
        <v>16</v>
      </c>
      <c r="L45" s="258" t="str">
        <f>K6</f>
        <v>Opravy a revize klimatizací OŘ UNL 2025-2027</v>
      </c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obvod OŘ UNL</v>
      </c>
      <c r="AI47" s="26" t="s">
        <v>23</v>
      </c>
      <c r="AM47" s="260" t="str">
        <f>IF(AN8= "","",AN8)</f>
        <v>22. 7. 2025</v>
      </c>
      <c r="AN47" s="260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>Správa železnic, státní organizace</v>
      </c>
      <c r="AI49" s="26" t="s">
        <v>33</v>
      </c>
      <c r="AM49" s="261" t="str">
        <f>IF(E17="","",E17)</f>
        <v xml:space="preserve"> </v>
      </c>
      <c r="AN49" s="262"/>
      <c r="AO49" s="262"/>
      <c r="AP49" s="262"/>
      <c r="AR49" s="31"/>
      <c r="AS49" s="263" t="s">
        <v>54</v>
      </c>
      <c r="AT49" s="264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25.7" customHeight="1">
      <c r="B50" s="31"/>
      <c r="C50" s="26" t="s">
        <v>31</v>
      </c>
      <c r="L50" s="3" t="str">
        <f>IF(E14= "Vyplň údaj","",E14)</f>
        <v/>
      </c>
      <c r="AI50" s="26" t="s">
        <v>36</v>
      </c>
      <c r="AM50" s="261" t="str">
        <f>IF(E20="","",E20)</f>
        <v xml:space="preserve"> Správa železnic, státní organizace</v>
      </c>
      <c r="AN50" s="262"/>
      <c r="AO50" s="262"/>
      <c r="AP50" s="262"/>
      <c r="AR50" s="31"/>
      <c r="AS50" s="265"/>
      <c r="AT50" s="266"/>
      <c r="BD50" s="52"/>
    </row>
    <row r="51" spans="1:91" s="1" customFormat="1" ht="10.9" customHeight="1">
      <c r="B51" s="31"/>
      <c r="AR51" s="31"/>
      <c r="AS51" s="265"/>
      <c r="AT51" s="266"/>
      <c r="BD51" s="52"/>
    </row>
    <row r="52" spans="1:91" s="1" customFormat="1" ht="29.25" customHeight="1">
      <c r="B52" s="31"/>
      <c r="C52" s="267" t="s">
        <v>55</v>
      </c>
      <c r="D52" s="268"/>
      <c r="E52" s="268"/>
      <c r="F52" s="268"/>
      <c r="G52" s="268"/>
      <c r="H52" s="53"/>
      <c r="I52" s="270" t="s">
        <v>56</v>
      </c>
      <c r="J52" s="268"/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  <c r="AG52" s="269" t="s">
        <v>57</v>
      </c>
      <c r="AH52" s="268"/>
      <c r="AI52" s="268"/>
      <c r="AJ52" s="268"/>
      <c r="AK52" s="268"/>
      <c r="AL52" s="268"/>
      <c r="AM52" s="268"/>
      <c r="AN52" s="270" t="s">
        <v>58</v>
      </c>
      <c r="AO52" s="268"/>
      <c r="AP52" s="268"/>
      <c r="AQ52" s="54" t="s">
        <v>59</v>
      </c>
      <c r="AR52" s="31"/>
      <c r="AS52" s="55" t="s">
        <v>60</v>
      </c>
      <c r="AT52" s="56" t="s">
        <v>61</v>
      </c>
      <c r="AU52" s="56" t="s">
        <v>62</v>
      </c>
      <c r="AV52" s="56" t="s">
        <v>63</v>
      </c>
      <c r="AW52" s="56" t="s">
        <v>64</v>
      </c>
      <c r="AX52" s="56" t="s">
        <v>65</v>
      </c>
      <c r="AY52" s="56" t="s">
        <v>66</v>
      </c>
      <c r="AZ52" s="56" t="s">
        <v>67</v>
      </c>
      <c r="BA52" s="56" t="s">
        <v>68</v>
      </c>
      <c r="BB52" s="56" t="s">
        <v>69</v>
      </c>
      <c r="BC52" s="56" t="s">
        <v>70</v>
      </c>
      <c r="BD52" s="57" t="s">
        <v>71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72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74">
        <f>ROUND(SUM(AG55:AG58),2)</f>
        <v>3000000</v>
      </c>
      <c r="AH54" s="274"/>
      <c r="AI54" s="274"/>
      <c r="AJ54" s="274"/>
      <c r="AK54" s="274"/>
      <c r="AL54" s="274"/>
      <c r="AM54" s="274"/>
      <c r="AN54" s="275">
        <f>SUM(AG54,AT54)</f>
        <v>3630000</v>
      </c>
      <c r="AO54" s="275"/>
      <c r="AP54" s="275"/>
      <c r="AQ54" s="63" t="s">
        <v>19</v>
      </c>
      <c r="AR54" s="59"/>
      <c r="AS54" s="64">
        <f>ROUND(SUM(AS55:AS58),2)</f>
        <v>0</v>
      </c>
      <c r="AT54" s="65">
        <f>ROUND(SUM(AV54:AW54),2)</f>
        <v>630000</v>
      </c>
      <c r="AU54" s="66">
        <f>ROUND(SUM(AU55:AU58),5)</f>
        <v>0</v>
      </c>
      <c r="AV54" s="65">
        <f>ROUND(AZ54*L29,2)</f>
        <v>630000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ROUND(SUM(AZ55:AZ58),2)</f>
        <v>3000000</v>
      </c>
      <c r="BA54" s="65">
        <f>ROUND(SUM(BA55:BA58),2)</f>
        <v>0</v>
      </c>
      <c r="BB54" s="65">
        <f>ROUND(SUM(BB55:BB58),2)</f>
        <v>0</v>
      </c>
      <c r="BC54" s="65">
        <f>ROUND(SUM(BC55:BC58),2)</f>
        <v>0</v>
      </c>
      <c r="BD54" s="67">
        <f>ROUND(SUM(BD55:BD58),2)</f>
        <v>0</v>
      </c>
      <c r="BS54" s="68" t="s">
        <v>73</v>
      </c>
      <c r="BT54" s="68" t="s">
        <v>74</v>
      </c>
      <c r="BU54" s="69" t="s">
        <v>75</v>
      </c>
      <c r="BV54" s="68" t="s">
        <v>76</v>
      </c>
      <c r="BW54" s="68" t="s">
        <v>5</v>
      </c>
      <c r="BX54" s="68" t="s">
        <v>77</v>
      </c>
      <c r="CL54" s="68" t="s">
        <v>19</v>
      </c>
    </row>
    <row r="55" spans="1:91" s="6" customFormat="1" ht="16.5" customHeight="1">
      <c r="A55" s="70" t="s">
        <v>78</v>
      </c>
      <c r="B55" s="71"/>
      <c r="C55" s="72"/>
      <c r="D55" s="271" t="s">
        <v>79</v>
      </c>
      <c r="E55" s="271"/>
      <c r="F55" s="271"/>
      <c r="G55" s="271"/>
      <c r="H55" s="271"/>
      <c r="I55" s="73"/>
      <c r="J55" s="271" t="s">
        <v>80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72">
        <f>'01 - Servisní prohlídky'!J30</f>
        <v>0</v>
      </c>
      <c r="AH55" s="273"/>
      <c r="AI55" s="273"/>
      <c r="AJ55" s="273"/>
      <c r="AK55" s="273"/>
      <c r="AL55" s="273"/>
      <c r="AM55" s="273"/>
      <c r="AN55" s="272">
        <f>SUM(AG55,AT55)</f>
        <v>0</v>
      </c>
      <c r="AO55" s="273"/>
      <c r="AP55" s="273"/>
      <c r="AQ55" s="74" t="s">
        <v>81</v>
      </c>
      <c r="AR55" s="71"/>
      <c r="AS55" s="75">
        <v>0</v>
      </c>
      <c r="AT55" s="76">
        <f>ROUND(SUM(AV55:AW55),2)</f>
        <v>0</v>
      </c>
      <c r="AU55" s="77">
        <f>'01 - Servisní prohlídky'!P82</f>
        <v>0</v>
      </c>
      <c r="AV55" s="76">
        <f>'01 - Servisní prohlídky'!J33</f>
        <v>0</v>
      </c>
      <c r="AW55" s="76">
        <f>'01 - Servisní prohlídky'!J34</f>
        <v>0</v>
      </c>
      <c r="AX55" s="76">
        <f>'01 - Servisní prohlídky'!J35</f>
        <v>0</v>
      </c>
      <c r="AY55" s="76">
        <f>'01 - Servisní prohlídky'!J36</f>
        <v>0</v>
      </c>
      <c r="AZ55" s="76">
        <f>'01 - Servisní prohlídky'!F33</f>
        <v>0</v>
      </c>
      <c r="BA55" s="76">
        <f>'01 - Servisní prohlídky'!F34</f>
        <v>0</v>
      </c>
      <c r="BB55" s="76">
        <f>'01 - Servisní prohlídky'!F35</f>
        <v>0</v>
      </c>
      <c r="BC55" s="76">
        <f>'01 - Servisní prohlídky'!F36</f>
        <v>0</v>
      </c>
      <c r="BD55" s="78">
        <f>'01 - Servisní prohlídky'!F37</f>
        <v>0</v>
      </c>
      <c r="BT55" s="79" t="s">
        <v>82</v>
      </c>
      <c r="BV55" s="79" t="s">
        <v>76</v>
      </c>
      <c r="BW55" s="79" t="s">
        <v>83</v>
      </c>
      <c r="BX55" s="79" t="s">
        <v>5</v>
      </c>
      <c r="CL55" s="79" t="s">
        <v>19</v>
      </c>
      <c r="CM55" s="79" t="s">
        <v>84</v>
      </c>
    </row>
    <row r="56" spans="1:91" s="6" customFormat="1" ht="16.5" customHeight="1">
      <c r="A56" s="70" t="s">
        <v>78</v>
      </c>
      <c r="B56" s="71"/>
      <c r="C56" s="72"/>
      <c r="D56" s="271" t="s">
        <v>85</v>
      </c>
      <c r="E56" s="271"/>
      <c r="F56" s="271"/>
      <c r="G56" s="271"/>
      <c r="H56" s="271"/>
      <c r="I56" s="73"/>
      <c r="J56" s="271" t="s">
        <v>86</v>
      </c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72">
        <f>'02a - Práce a dodávky ÚRS'!J30</f>
        <v>3000000</v>
      </c>
      <c r="AH56" s="273"/>
      <c r="AI56" s="273"/>
      <c r="AJ56" s="273"/>
      <c r="AK56" s="273"/>
      <c r="AL56" s="273"/>
      <c r="AM56" s="273"/>
      <c r="AN56" s="272">
        <f>SUM(AG56,AT56)</f>
        <v>3630000</v>
      </c>
      <c r="AO56" s="273"/>
      <c r="AP56" s="273"/>
      <c r="AQ56" s="74" t="s">
        <v>81</v>
      </c>
      <c r="AR56" s="71"/>
      <c r="AS56" s="75">
        <v>0</v>
      </c>
      <c r="AT56" s="76">
        <f>ROUND(SUM(AV56:AW56),2)</f>
        <v>630000</v>
      </c>
      <c r="AU56" s="77">
        <f>'02a - Práce a dodávky ÚRS'!P86</f>
        <v>0</v>
      </c>
      <c r="AV56" s="76">
        <f>'02a - Práce a dodávky ÚRS'!J33</f>
        <v>630000</v>
      </c>
      <c r="AW56" s="76">
        <f>'02a - Práce a dodávky ÚRS'!J34</f>
        <v>0</v>
      </c>
      <c r="AX56" s="76">
        <f>'02a - Práce a dodávky ÚRS'!J35</f>
        <v>0</v>
      </c>
      <c r="AY56" s="76">
        <f>'02a - Práce a dodávky ÚRS'!J36</f>
        <v>0</v>
      </c>
      <c r="AZ56" s="76">
        <f>'02a - Práce a dodávky ÚRS'!F33</f>
        <v>3000000</v>
      </c>
      <c r="BA56" s="76">
        <f>'02a - Práce a dodávky ÚRS'!F34</f>
        <v>0</v>
      </c>
      <c r="BB56" s="76">
        <f>'02a - Práce a dodávky ÚRS'!F35</f>
        <v>0</v>
      </c>
      <c r="BC56" s="76">
        <f>'02a - Práce a dodávky ÚRS'!F36</f>
        <v>0</v>
      </c>
      <c r="BD56" s="78">
        <f>'02a - Práce a dodávky ÚRS'!F37</f>
        <v>0</v>
      </c>
      <c r="BT56" s="79" t="s">
        <v>82</v>
      </c>
      <c r="BV56" s="79" t="s">
        <v>76</v>
      </c>
      <c r="BW56" s="79" t="s">
        <v>87</v>
      </c>
      <c r="BX56" s="79" t="s">
        <v>5</v>
      </c>
      <c r="CL56" s="79" t="s">
        <v>19</v>
      </c>
      <c r="CM56" s="79" t="s">
        <v>84</v>
      </c>
    </row>
    <row r="57" spans="1:91" s="6" customFormat="1" ht="16.5" customHeight="1">
      <c r="A57" s="70" t="s">
        <v>78</v>
      </c>
      <c r="B57" s="71"/>
      <c r="C57" s="72"/>
      <c r="D57" s="271" t="s">
        <v>88</v>
      </c>
      <c r="E57" s="271"/>
      <c r="F57" s="271"/>
      <c r="G57" s="271"/>
      <c r="H57" s="271"/>
      <c r="I57" s="73"/>
      <c r="J57" s="271" t="s">
        <v>89</v>
      </c>
      <c r="K57" s="271"/>
      <c r="L57" s="271"/>
      <c r="M57" s="271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  <c r="Z57" s="271"/>
      <c r="AA57" s="271"/>
      <c r="AB57" s="271"/>
      <c r="AC57" s="271"/>
      <c r="AD57" s="271"/>
      <c r="AE57" s="271"/>
      <c r="AF57" s="271"/>
      <c r="AG57" s="272">
        <f>'02b - Práce a dodávky ÚOŽI'!J30</f>
        <v>0</v>
      </c>
      <c r="AH57" s="273"/>
      <c r="AI57" s="273"/>
      <c r="AJ57" s="273"/>
      <c r="AK57" s="273"/>
      <c r="AL57" s="273"/>
      <c r="AM57" s="273"/>
      <c r="AN57" s="272">
        <f>SUM(AG57,AT57)</f>
        <v>0</v>
      </c>
      <c r="AO57" s="273"/>
      <c r="AP57" s="273"/>
      <c r="AQ57" s="74" t="s">
        <v>90</v>
      </c>
      <c r="AR57" s="71"/>
      <c r="AS57" s="75">
        <v>0</v>
      </c>
      <c r="AT57" s="76">
        <f>ROUND(SUM(AV57:AW57),2)</f>
        <v>0</v>
      </c>
      <c r="AU57" s="77">
        <f>'02b - Práce a dodávky ÚOŽI'!P80</f>
        <v>0</v>
      </c>
      <c r="AV57" s="76">
        <f>'02b - Práce a dodávky ÚOŽI'!J33</f>
        <v>0</v>
      </c>
      <c r="AW57" s="76">
        <f>'02b - Práce a dodávky ÚOŽI'!J34</f>
        <v>0</v>
      </c>
      <c r="AX57" s="76">
        <f>'02b - Práce a dodávky ÚOŽI'!J35</f>
        <v>0</v>
      </c>
      <c r="AY57" s="76">
        <f>'02b - Práce a dodávky ÚOŽI'!J36</f>
        <v>0</v>
      </c>
      <c r="AZ57" s="76">
        <f>'02b - Práce a dodávky ÚOŽI'!F33</f>
        <v>0</v>
      </c>
      <c r="BA57" s="76">
        <f>'02b - Práce a dodávky ÚOŽI'!F34</f>
        <v>0</v>
      </c>
      <c r="BB57" s="76">
        <f>'02b - Práce a dodávky ÚOŽI'!F35</f>
        <v>0</v>
      </c>
      <c r="BC57" s="76">
        <f>'02b - Práce a dodávky ÚOŽI'!F36</f>
        <v>0</v>
      </c>
      <c r="BD57" s="78">
        <f>'02b - Práce a dodávky ÚOŽI'!F37</f>
        <v>0</v>
      </c>
      <c r="BT57" s="79" t="s">
        <v>82</v>
      </c>
      <c r="BV57" s="79" t="s">
        <v>76</v>
      </c>
      <c r="BW57" s="79" t="s">
        <v>91</v>
      </c>
      <c r="BX57" s="79" t="s">
        <v>5</v>
      </c>
      <c r="CL57" s="79" t="s">
        <v>19</v>
      </c>
      <c r="CM57" s="79" t="s">
        <v>84</v>
      </c>
    </row>
    <row r="58" spans="1:91" s="6" customFormat="1" ht="16.5" customHeight="1">
      <c r="A58" s="70" t="s">
        <v>78</v>
      </c>
      <c r="B58" s="71"/>
      <c r="C58" s="72"/>
      <c r="D58" s="271" t="s">
        <v>92</v>
      </c>
      <c r="E58" s="271"/>
      <c r="F58" s="271"/>
      <c r="G58" s="271"/>
      <c r="H58" s="271"/>
      <c r="I58" s="73"/>
      <c r="J58" s="271" t="s">
        <v>93</v>
      </c>
      <c r="K58" s="271"/>
      <c r="L58" s="271"/>
      <c r="M58" s="271"/>
      <c r="N58" s="271"/>
      <c r="O58" s="271"/>
      <c r="P58" s="271"/>
      <c r="Q58" s="271"/>
      <c r="R58" s="271"/>
      <c r="S58" s="271"/>
      <c r="T58" s="271"/>
      <c r="U58" s="271"/>
      <c r="V58" s="271"/>
      <c r="W58" s="271"/>
      <c r="X58" s="271"/>
      <c r="Y58" s="271"/>
      <c r="Z58" s="271"/>
      <c r="AA58" s="271"/>
      <c r="AB58" s="271"/>
      <c r="AC58" s="271"/>
      <c r="AD58" s="271"/>
      <c r="AE58" s="271"/>
      <c r="AF58" s="271"/>
      <c r="AG58" s="272">
        <f>'03 - VON'!J30</f>
        <v>0</v>
      </c>
      <c r="AH58" s="273"/>
      <c r="AI58" s="273"/>
      <c r="AJ58" s="273"/>
      <c r="AK58" s="273"/>
      <c r="AL58" s="273"/>
      <c r="AM58" s="273"/>
      <c r="AN58" s="272">
        <f>SUM(AG58,AT58)</f>
        <v>0</v>
      </c>
      <c r="AO58" s="273"/>
      <c r="AP58" s="273"/>
      <c r="AQ58" s="74" t="s">
        <v>81</v>
      </c>
      <c r="AR58" s="71"/>
      <c r="AS58" s="80">
        <v>0</v>
      </c>
      <c r="AT58" s="81">
        <f>ROUND(SUM(AV58:AW58),2)</f>
        <v>0</v>
      </c>
      <c r="AU58" s="82">
        <f>'03 - VON'!P83</f>
        <v>0</v>
      </c>
      <c r="AV58" s="81">
        <f>'03 - VON'!J33</f>
        <v>0</v>
      </c>
      <c r="AW58" s="81">
        <f>'03 - VON'!J34</f>
        <v>0</v>
      </c>
      <c r="AX58" s="81">
        <f>'03 - VON'!J35</f>
        <v>0</v>
      </c>
      <c r="AY58" s="81">
        <f>'03 - VON'!J36</f>
        <v>0</v>
      </c>
      <c r="AZ58" s="81">
        <f>'03 - VON'!F33</f>
        <v>0</v>
      </c>
      <c r="BA58" s="81">
        <f>'03 - VON'!F34</f>
        <v>0</v>
      </c>
      <c r="BB58" s="81">
        <f>'03 - VON'!F35</f>
        <v>0</v>
      </c>
      <c r="BC58" s="81">
        <f>'03 - VON'!F36</f>
        <v>0</v>
      </c>
      <c r="BD58" s="83">
        <f>'03 - VON'!F37</f>
        <v>0</v>
      </c>
      <c r="BT58" s="79" t="s">
        <v>82</v>
      </c>
      <c r="BV58" s="79" t="s">
        <v>76</v>
      </c>
      <c r="BW58" s="79" t="s">
        <v>94</v>
      </c>
      <c r="BX58" s="79" t="s">
        <v>5</v>
      </c>
      <c r="CL58" s="79" t="s">
        <v>19</v>
      </c>
      <c r="CM58" s="79" t="s">
        <v>84</v>
      </c>
    </row>
    <row r="59" spans="1:91" s="1" customFormat="1" ht="30" customHeight="1">
      <c r="B59" s="31"/>
      <c r="AR59" s="31"/>
    </row>
    <row r="60" spans="1:91" s="1" customFormat="1" ht="6.95" customHeight="1"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1"/>
    </row>
  </sheetData>
  <sheetProtection algorithmName="SHA-512" hashValue="TwMHkIBa0WYvC010W8e5tbjJgA35uYXPbP8a2AYps2m4oNy3G7qxqbn7QElx9WXcoODXcxmwBmGA+4RZZiW6Mw==" saltValue="wwMnsoz6shFmHplxGaWD0RLQPN3ij/N8/ZoMjprhn80vwZdiY7YBRfz99IhW1JIOcl63XlkVo4KOb4BDjPigw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Servisní prohlídky'!C2" display="/" xr:uid="{00000000-0004-0000-0000-000000000000}"/>
    <hyperlink ref="A56" location="'02a - Práce a dodávky ÚRS'!C2" display="/" xr:uid="{00000000-0004-0000-0000-000001000000}"/>
    <hyperlink ref="A57" location="'02b - Práce a dodávky ÚOŽI'!C2" display="/" xr:uid="{00000000-0004-0000-0000-000002000000}"/>
    <hyperlink ref="A58" location="'03 - VO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4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95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5" t="str">
        <f>'Rekapitulace zakázky'!K6</f>
        <v>Opravy a revize klimatizací OŘ UNL 2025-2027</v>
      </c>
      <c r="F7" s="296"/>
      <c r="G7" s="296"/>
      <c r="H7" s="296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58" t="s">
        <v>97</v>
      </c>
      <c r="F9" s="297"/>
      <c r="G9" s="297"/>
      <c r="H9" s="29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22. 7. 2025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98" t="str">
        <f>'Rekapitulace zakázky'!E14</f>
        <v>Vyplň údaj</v>
      </c>
      <c r="F18" s="279"/>
      <c r="G18" s="279"/>
      <c r="H18" s="279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37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47.25" customHeight="1">
      <c r="B27" s="85"/>
      <c r="E27" s="284" t="s">
        <v>39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ROUND((SUM(BE82:BE93)),  2)</f>
        <v>0</v>
      </c>
      <c r="I33" s="88">
        <v>0.21</v>
      </c>
      <c r="J33" s="87">
        <f>ROUND(((SUM(BE82:BE93))*I33),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ROUND((SUM(BF82:BF93)),  2)</f>
        <v>0</v>
      </c>
      <c r="I34" s="88">
        <v>0.15</v>
      </c>
      <c r="J34" s="87">
        <f>ROUND(((SUM(BF82:BF93))*I34),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ROUND((SUM(BG82:BG93)),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ROUND((SUM(BH82:BH93)),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ROUND((SUM(BI82:BI93)),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5" t="str">
        <f>E7</f>
        <v>Opravy a revize klimatizací OŘ UNL 2025-2027</v>
      </c>
      <c r="F48" s="296"/>
      <c r="G48" s="296"/>
      <c r="H48" s="296"/>
      <c r="L48" s="31"/>
    </row>
    <row r="49" spans="2:47" s="1" customFormat="1" ht="12" customHeight="1">
      <c r="B49" s="31"/>
      <c r="C49" s="26" t="s">
        <v>96</v>
      </c>
      <c r="L49" s="31"/>
    </row>
    <row r="50" spans="2:47" s="1" customFormat="1" ht="16.5" customHeight="1">
      <c r="B50" s="31"/>
      <c r="E50" s="258" t="str">
        <f>E9</f>
        <v>01 - Servisní prohlídky</v>
      </c>
      <c r="F50" s="297"/>
      <c r="G50" s="297"/>
      <c r="H50" s="297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obvod OŘ UNL</v>
      </c>
      <c r="I52" s="26" t="s">
        <v>23</v>
      </c>
      <c r="J52" s="48" t="str">
        <f>IF(J12="","",J12)</f>
        <v>22. 7. 2025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36</v>
      </c>
      <c r="J55" s="29" t="str">
        <f>E24</f>
        <v xml:space="preserve"> Správa železnic, státní organizace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99</v>
      </c>
      <c r="D57" s="89"/>
      <c r="E57" s="89"/>
      <c r="F57" s="89"/>
      <c r="G57" s="89"/>
      <c r="H57" s="89"/>
      <c r="I57" s="89"/>
      <c r="J57" s="96" t="s">
        <v>100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J82</f>
        <v>0</v>
      </c>
      <c r="L59" s="31"/>
      <c r="AU59" s="16" t="s">
        <v>101</v>
      </c>
    </row>
    <row r="60" spans="2:47" s="8" customFormat="1" ht="24.95" customHeight="1">
      <c r="B60" s="98"/>
      <c r="D60" s="99" t="s">
        <v>102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9" customFormat="1" ht="19.899999999999999" customHeight="1">
      <c r="B61" s="102"/>
      <c r="D61" s="103" t="s">
        <v>103</v>
      </c>
      <c r="E61" s="104"/>
      <c r="F61" s="104"/>
      <c r="G61" s="104"/>
      <c r="H61" s="104"/>
      <c r="I61" s="104"/>
      <c r="J61" s="105">
        <f>J84</f>
        <v>0</v>
      </c>
      <c r="L61" s="102"/>
    </row>
    <row r="62" spans="2:47" s="8" customFormat="1" ht="24.95" customHeight="1">
      <c r="B62" s="98"/>
      <c r="D62" s="99" t="s">
        <v>104</v>
      </c>
      <c r="E62" s="100"/>
      <c r="F62" s="100"/>
      <c r="G62" s="100"/>
      <c r="H62" s="100"/>
      <c r="I62" s="100"/>
      <c r="J62" s="101">
        <f>J91</f>
        <v>0</v>
      </c>
      <c r="L62" s="98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105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295" t="str">
        <f>E7</f>
        <v>Opravy a revize klimatizací OŘ UNL 2025-2027</v>
      </c>
      <c r="F72" s="296"/>
      <c r="G72" s="296"/>
      <c r="H72" s="296"/>
      <c r="L72" s="31"/>
    </row>
    <row r="73" spans="2:12" s="1" customFormat="1" ht="12" customHeight="1">
      <c r="B73" s="31"/>
      <c r="C73" s="26" t="s">
        <v>96</v>
      </c>
      <c r="L73" s="31"/>
    </row>
    <row r="74" spans="2:12" s="1" customFormat="1" ht="16.5" customHeight="1">
      <c r="B74" s="31"/>
      <c r="E74" s="258" t="str">
        <f>E9</f>
        <v>01 - Servisní prohlídky</v>
      </c>
      <c r="F74" s="297"/>
      <c r="G74" s="297"/>
      <c r="H74" s="297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obvod OŘ UNL</v>
      </c>
      <c r="I76" s="26" t="s">
        <v>23</v>
      </c>
      <c r="J76" s="48" t="str">
        <f>IF(J12="","",J12)</f>
        <v>22. 7. 2025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Správa železnic, státní organizace</v>
      </c>
      <c r="I78" s="26" t="s">
        <v>33</v>
      </c>
      <c r="J78" s="29" t="str">
        <f>E21</f>
        <v xml:space="preserve"> </v>
      </c>
      <c r="L78" s="31"/>
    </row>
    <row r="79" spans="2:12" s="1" customFormat="1" ht="25.7" customHeight="1">
      <c r="B79" s="31"/>
      <c r="C79" s="26" t="s">
        <v>31</v>
      </c>
      <c r="F79" s="24" t="str">
        <f>IF(E18="","",E18)</f>
        <v>Vyplň údaj</v>
      </c>
      <c r="I79" s="26" t="s">
        <v>36</v>
      </c>
      <c r="J79" s="29" t="str">
        <f>E24</f>
        <v xml:space="preserve"> Správa železnic, státní organizace</v>
      </c>
      <c r="L79" s="31"/>
    </row>
    <row r="80" spans="2:12" s="1" customFormat="1" ht="10.35" customHeight="1">
      <c r="B80" s="31"/>
      <c r="L80" s="31"/>
    </row>
    <row r="81" spans="2:65" s="10" customFormat="1" ht="29.25" customHeight="1">
      <c r="B81" s="106"/>
      <c r="C81" s="107" t="s">
        <v>106</v>
      </c>
      <c r="D81" s="108" t="s">
        <v>59</v>
      </c>
      <c r="E81" s="108" t="s">
        <v>55</v>
      </c>
      <c r="F81" s="108" t="s">
        <v>56</v>
      </c>
      <c r="G81" s="108" t="s">
        <v>107</v>
      </c>
      <c r="H81" s="108" t="s">
        <v>108</v>
      </c>
      <c r="I81" s="108" t="s">
        <v>109</v>
      </c>
      <c r="J81" s="108" t="s">
        <v>100</v>
      </c>
      <c r="K81" s="109" t="s">
        <v>110</v>
      </c>
      <c r="L81" s="106"/>
      <c r="M81" s="55" t="s">
        <v>19</v>
      </c>
      <c r="N81" s="56" t="s">
        <v>44</v>
      </c>
      <c r="O81" s="56" t="s">
        <v>111</v>
      </c>
      <c r="P81" s="56" t="s">
        <v>112</v>
      </c>
      <c r="Q81" s="56" t="s">
        <v>113</v>
      </c>
      <c r="R81" s="56" t="s">
        <v>114</v>
      </c>
      <c r="S81" s="56" t="s">
        <v>115</v>
      </c>
      <c r="T81" s="56" t="s">
        <v>116</v>
      </c>
      <c r="U81" s="57" t="s">
        <v>117</v>
      </c>
    </row>
    <row r="82" spans="2:65" s="1" customFormat="1" ht="22.9" customHeight="1">
      <c r="B82" s="31"/>
      <c r="C82" s="60" t="s">
        <v>118</v>
      </c>
      <c r="J82" s="110">
        <f>BK82</f>
        <v>0</v>
      </c>
      <c r="L82" s="31"/>
      <c r="M82" s="58"/>
      <c r="N82" s="49"/>
      <c r="O82" s="49"/>
      <c r="P82" s="111">
        <f>P83+P91</f>
        <v>0</v>
      </c>
      <c r="Q82" s="49"/>
      <c r="R82" s="111">
        <f>R83+R91</f>
        <v>0</v>
      </c>
      <c r="S82" s="49"/>
      <c r="T82" s="111">
        <f>T83+T91</f>
        <v>0</v>
      </c>
      <c r="U82" s="50"/>
      <c r="AT82" s="16" t="s">
        <v>73</v>
      </c>
      <c r="AU82" s="16" t="s">
        <v>101</v>
      </c>
      <c r="BK82" s="112">
        <f>BK83+BK91</f>
        <v>0</v>
      </c>
    </row>
    <row r="83" spans="2:65" s="11" customFormat="1" ht="25.9" customHeight="1">
      <c r="B83" s="113"/>
      <c r="D83" s="114" t="s">
        <v>73</v>
      </c>
      <c r="E83" s="115" t="s">
        <v>119</v>
      </c>
      <c r="F83" s="115" t="s">
        <v>120</v>
      </c>
      <c r="I83" s="116"/>
      <c r="J83" s="117">
        <f>BK83</f>
        <v>0</v>
      </c>
      <c r="L83" s="113"/>
      <c r="M83" s="118"/>
      <c r="P83" s="119">
        <f>P84</f>
        <v>0</v>
      </c>
      <c r="R83" s="119">
        <f>R84</f>
        <v>0</v>
      </c>
      <c r="T83" s="119">
        <f>T84</f>
        <v>0</v>
      </c>
      <c r="U83" s="120"/>
      <c r="AR83" s="114" t="s">
        <v>84</v>
      </c>
      <c r="AT83" s="121" t="s">
        <v>73</v>
      </c>
      <c r="AU83" s="121" t="s">
        <v>74</v>
      </c>
      <c r="AY83" s="114" t="s">
        <v>121</v>
      </c>
      <c r="BK83" s="122">
        <f>BK84</f>
        <v>0</v>
      </c>
    </row>
    <row r="84" spans="2:65" s="11" customFormat="1" ht="22.9" customHeight="1">
      <c r="B84" s="113"/>
      <c r="D84" s="114" t="s">
        <v>73</v>
      </c>
      <c r="E84" s="123" t="s">
        <v>122</v>
      </c>
      <c r="F84" s="123" t="s">
        <v>123</v>
      </c>
      <c r="I84" s="116"/>
      <c r="J84" s="124">
        <f>BK84</f>
        <v>0</v>
      </c>
      <c r="L84" s="113"/>
      <c r="M84" s="118"/>
      <c r="P84" s="119">
        <f>SUM(P85:P90)</f>
        <v>0</v>
      </c>
      <c r="R84" s="119">
        <f>SUM(R85:R90)</f>
        <v>0</v>
      </c>
      <c r="T84" s="119">
        <f>SUM(T85:T90)</f>
        <v>0</v>
      </c>
      <c r="U84" s="120"/>
      <c r="AR84" s="114" t="s">
        <v>84</v>
      </c>
      <c r="AT84" s="121" t="s">
        <v>73</v>
      </c>
      <c r="AU84" s="121" t="s">
        <v>82</v>
      </c>
      <c r="AY84" s="114" t="s">
        <v>121</v>
      </c>
      <c r="BK84" s="122">
        <f>SUM(BK85:BK90)</f>
        <v>0</v>
      </c>
    </row>
    <row r="85" spans="2:65" s="1" customFormat="1" ht="16.5" customHeight="1">
      <c r="B85" s="31"/>
      <c r="C85" s="125" t="s">
        <v>84</v>
      </c>
      <c r="D85" s="125" t="s">
        <v>124</v>
      </c>
      <c r="E85" s="126" t="s">
        <v>125</v>
      </c>
      <c r="F85" s="127" t="s">
        <v>126</v>
      </c>
      <c r="G85" s="128" t="s">
        <v>127</v>
      </c>
      <c r="H85" s="129">
        <v>12</v>
      </c>
      <c r="I85" s="130"/>
      <c r="J85" s="131">
        <f>ROUND(I85*H85,2)</f>
        <v>0</v>
      </c>
      <c r="K85" s="127" t="s">
        <v>128</v>
      </c>
      <c r="L85" s="31"/>
      <c r="M85" s="132" t="s">
        <v>19</v>
      </c>
      <c r="N85" s="133" t="s">
        <v>45</v>
      </c>
      <c r="P85" s="134">
        <f>O85*H85</f>
        <v>0</v>
      </c>
      <c r="Q85" s="134">
        <v>0</v>
      </c>
      <c r="R85" s="134">
        <f>Q85*H85</f>
        <v>0</v>
      </c>
      <c r="S85" s="134">
        <v>0</v>
      </c>
      <c r="T85" s="134">
        <f>S85*H85</f>
        <v>0</v>
      </c>
      <c r="U85" s="135" t="s">
        <v>19</v>
      </c>
      <c r="AR85" s="136" t="s">
        <v>129</v>
      </c>
      <c r="AT85" s="136" t="s">
        <v>124</v>
      </c>
      <c r="AU85" s="136" t="s">
        <v>84</v>
      </c>
      <c r="AY85" s="16" t="s">
        <v>121</v>
      </c>
      <c r="BE85" s="137">
        <f>IF(N85="základní",J85,0)</f>
        <v>0</v>
      </c>
      <c r="BF85" s="137">
        <f>IF(N85="snížená",J85,0)</f>
        <v>0</v>
      </c>
      <c r="BG85" s="137">
        <f>IF(N85="zákl. přenesená",J85,0)</f>
        <v>0</v>
      </c>
      <c r="BH85" s="137">
        <f>IF(N85="sníž. přenesená",J85,0)</f>
        <v>0</v>
      </c>
      <c r="BI85" s="137">
        <f>IF(N85="nulová",J85,0)</f>
        <v>0</v>
      </c>
      <c r="BJ85" s="16" t="s">
        <v>82</v>
      </c>
      <c r="BK85" s="137">
        <f>ROUND(I85*H85,2)</f>
        <v>0</v>
      </c>
      <c r="BL85" s="16" t="s">
        <v>129</v>
      </c>
      <c r="BM85" s="136" t="s">
        <v>130</v>
      </c>
    </row>
    <row r="86" spans="2:65" s="1" customFormat="1" ht="11.25">
      <c r="B86" s="31"/>
      <c r="D86" s="138" t="s">
        <v>131</v>
      </c>
      <c r="F86" s="139" t="s">
        <v>132</v>
      </c>
      <c r="I86" s="140"/>
      <c r="L86" s="31"/>
      <c r="M86" s="141"/>
      <c r="U86" s="52"/>
      <c r="AT86" s="16" t="s">
        <v>131</v>
      </c>
      <c r="AU86" s="16" t="s">
        <v>84</v>
      </c>
    </row>
    <row r="87" spans="2:65" s="1" customFormat="1" ht="11.25">
      <c r="B87" s="31"/>
      <c r="D87" s="142" t="s">
        <v>133</v>
      </c>
      <c r="F87" s="143" t="s">
        <v>134</v>
      </c>
      <c r="I87" s="140"/>
      <c r="L87" s="31"/>
      <c r="M87" s="141"/>
      <c r="U87" s="52"/>
      <c r="AT87" s="16" t="s">
        <v>133</v>
      </c>
      <c r="AU87" s="16" t="s">
        <v>84</v>
      </c>
    </row>
    <row r="88" spans="2:65" s="1" customFormat="1" ht="16.5" customHeight="1">
      <c r="B88" s="31"/>
      <c r="C88" s="125" t="s">
        <v>135</v>
      </c>
      <c r="D88" s="125" t="s">
        <v>124</v>
      </c>
      <c r="E88" s="126" t="s">
        <v>136</v>
      </c>
      <c r="F88" s="127" t="s">
        <v>137</v>
      </c>
      <c r="G88" s="128" t="s">
        <v>127</v>
      </c>
      <c r="H88" s="129">
        <v>24</v>
      </c>
      <c r="I88" s="130"/>
      <c r="J88" s="131">
        <f>ROUND(I88*H88,2)</f>
        <v>0</v>
      </c>
      <c r="K88" s="127" t="s">
        <v>128</v>
      </c>
      <c r="L88" s="31"/>
      <c r="M88" s="132" t="s">
        <v>19</v>
      </c>
      <c r="N88" s="133" t="s">
        <v>45</v>
      </c>
      <c r="P88" s="134">
        <f>O88*H88</f>
        <v>0</v>
      </c>
      <c r="Q88" s="134">
        <v>0</v>
      </c>
      <c r="R88" s="134">
        <f>Q88*H88</f>
        <v>0</v>
      </c>
      <c r="S88" s="134">
        <v>0</v>
      </c>
      <c r="T88" s="134">
        <f>S88*H88</f>
        <v>0</v>
      </c>
      <c r="U88" s="135" t="s">
        <v>19</v>
      </c>
      <c r="AR88" s="136" t="s">
        <v>129</v>
      </c>
      <c r="AT88" s="136" t="s">
        <v>124</v>
      </c>
      <c r="AU88" s="136" t="s">
        <v>84</v>
      </c>
      <c r="AY88" s="16" t="s">
        <v>121</v>
      </c>
      <c r="BE88" s="137">
        <f>IF(N88="základní",J88,0)</f>
        <v>0</v>
      </c>
      <c r="BF88" s="137">
        <f>IF(N88="snížená",J88,0)</f>
        <v>0</v>
      </c>
      <c r="BG88" s="137">
        <f>IF(N88="zákl. přenesená",J88,0)</f>
        <v>0</v>
      </c>
      <c r="BH88" s="137">
        <f>IF(N88="sníž. přenesená",J88,0)</f>
        <v>0</v>
      </c>
      <c r="BI88" s="137">
        <f>IF(N88="nulová",J88,0)</f>
        <v>0</v>
      </c>
      <c r="BJ88" s="16" t="s">
        <v>82</v>
      </c>
      <c r="BK88" s="137">
        <f>ROUND(I88*H88,2)</f>
        <v>0</v>
      </c>
      <c r="BL88" s="16" t="s">
        <v>129</v>
      </c>
      <c r="BM88" s="136" t="s">
        <v>138</v>
      </c>
    </row>
    <row r="89" spans="2:65" s="1" customFormat="1" ht="11.25">
      <c r="B89" s="31"/>
      <c r="D89" s="138" t="s">
        <v>131</v>
      </c>
      <c r="F89" s="139" t="s">
        <v>139</v>
      </c>
      <c r="I89" s="140"/>
      <c r="L89" s="31"/>
      <c r="M89" s="141"/>
      <c r="U89" s="52"/>
      <c r="AT89" s="16" t="s">
        <v>131</v>
      </c>
      <c r="AU89" s="16" t="s">
        <v>84</v>
      </c>
    </row>
    <row r="90" spans="2:65" s="1" customFormat="1" ht="11.25">
      <c r="B90" s="31"/>
      <c r="D90" s="142" t="s">
        <v>133</v>
      </c>
      <c r="F90" s="143" t="s">
        <v>140</v>
      </c>
      <c r="I90" s="140"/>
      <c r="L90" s="31"/>
      <c r="M90" s="141"/>
      <c r="U90" s="52"/>
      <c r="AT90" s="16" t="s">
        <v>133</v>
      </c>
      <c r="AU90" s="16" t="s">
        <v>84</v>
      </c>
    </row>
    <row r="91" spans="2:65" s="11" customFormat="1" ht="25.9" customHeight="1">
      <c r="B91" s="113"/>
      <c r="D91" s="114" t="s">
        <v>73</v>
      </c>
      <c r="E91" s="115" t="s">
        <v>141</v>
      </c>
      <c r="F91" s="115" t="s">
        <v>142</v>
      </c>
      <c r="I91" s="116"/>
      <c r="J91" s="117">
        <f>BK91</f>
        <v>0</v>
      </c>
      <c r="L91" s="113"/>
      <c r="M91" s="118"/>
      <c r="P91" s="119">
        <f>SUM(P92:P93)</f>
        <v>0</v>
      </c>
      <c r="R91" s="119">
        <f>SUM(R92:R93)</f>
        <v>0</v>
      </c>
      <c r="T91" s="119">
        <f>SUM(T92:T93)</f>
        <v>0</v>
      </c>
      <c r="U91" s="120"/>
      <c r="AR91" s="114" t="s">
        <v>143</v>
      </c>
      <c r="AT91" s="121" t="s">
        <v>73</v>
      </c>
      <c r="AU91" s="121" t="s">
        <v>74</v>
      </c>
      <c r="AY91" s="114" t="s">
        <v>121</v>
      </c>
      <c r="BK91" s="122">
        <f>SUM(BK92:BK93)</f>
        <v>0</v>
      </c>
    </row>
    <row r="92" spans="2:65" s="1" customFormat="1" ht="16.5" customHeight="1">
      <c r="B92" s="31"/>
      <c r="C92" s="125" t="s">
        <v>82</v>
      </c>
      <c r="D92" s="125" t="s">
        <v>124</v>
      </c>
      <c r="E92" s="126" t="s">
        <v>144</v>
      </c>
      <c r="F92" s="127" t="s">
        <v>145</v>
      </c>
      <c r="G92" s="128" t="s">
        <v>127</v>
      </c>
      <c r="H92" s="129">
        <v>873</v>
      </c>
      <c r="I92" s="130"/>
      <c r="J92" s="131">
        <f>ROUND(I92*H92,2)</f>
        <v>0</v>
      </c>
      <c r="K92" s="127" t="s">
        <v>146</v>
      </c>
      <c r="L92" s="31"/>
      <c r="M92" s="132" t="s">
        <v>19</v>
      </c>
      <c r="N92" s="133" t="s">
        <v>45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4">
        <f>S92*H92</f>
        <v>0</v>
      </c>
      <c r="U92" s="135" t="s">
        <v>19</v>
      </c>
      <c r="AR92" s="136" t="s">
        <v>147</v>
      </c>
      <c r="AT92" s="136" t="s">
        <v>124</v>
      </c>
      <c r="AU92" s="136" t="s">
        <v>82</v>
      </c>
      <c r="AY92" s="16" t="s">
        <v>121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6" t="s">
        <v>82</v>
      </c>
      <c r="BK92" s="137">
        <f>ROUND(I92*H92,2)</f>
        <v>0</v>
      </c>
      <c r="BL92" s="16" t="s">
        <v>147</v>
      </c>
      <c r="BM92" s="136" t="s">
        <v>148</v>
      </c>
    </row>
    <row r="93" spans="2:65" s="1" customFormat="1" ht="39">
      <c r="B93" s="31"/>
      <c r="D93" s="138" t="s">
        <v>131</v>
      </c>
      <c r="F93" s="139" t="s">
        <v>149</v>
      </c>
      <c r="I93" s="140"/>
      <c r="L93" s="31"/>
      <c r="M93" s="144"/>
      <c r="N93" s="145"/>
      <c r="O93" s="145"/>
      <c r="P93" s="145"/>
      <c r="Q93" s="145"/>
      <c r="R93" s="145"/>
      <c r="S93" s="145"/>
      <c r="T93" s="145"/>
      <c r="U93" s="146"/>
      <c r="AT93" s="16" t="s">
        <v>131</v>
      </c>
      <c r="AU93" s="16" t="s">
        <v>82</v>
      </c>
    </row>
    <row r="94" spans="2:65" s="1" customFormat="1" ht="6.95" customHeight="1"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31"/>
    </row>
  </sheetData>
  <sheetProtection algorithmName="SHA-512" hashValue="yR0KXN75ufdHq3UaZeXMhq9ohUdwBGkaWFKCLzguOi0zkgibtHugF9ZqsPA6ZmhXCtNrqBmzmQYQcuDow4eXcQ==" saltValue="elbO6faKsBH3T9uMfgsmuHj8eMrt6i+Lx322RPCMJ37wwG6OgJbHCP+QaljtAysE/eomQKJcNrleIsLmFTfbxQ==" spinCount="100000" sheet="1" objects="1" scenarios="1" formatColumns="0" formatRows="0" autoFilter="0"/>
  <autoFilter ref="C81:K93" xr:uid="{00000000-0009-0000-0000-000001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100-000000000000}"/>
    <hyperlink ref="F90" r:id="rId2" xr:uid="{00000000-0004-0000-01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19"/>
  <sheetViews>
    <sheetView showGridLines="0" topLeftCell="A86" workbookViewId="0">
      <selection activeCell="I108" sqref="I108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95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5" t="str">
        <f>'Rekapitulace zakázky'!K6</f>
        <v>Opravy a revize klimatizací OŘ UNL 2025-2027</v>
      </c>
      <c r="F7" s="296"/>
      <c r="G7" s="296"/>
      <c r="H7" s="296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58" t="s">
        <v>150</v>
      </c>
      <c r="F9" s="297"/>
      <c r="G9" s="297"/>
      <c r="H9" s="29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22. 7. 2025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98" t="str">
        <f>'Rekapitulace zakázky'!E14</f>
        <v>Vyplň údaj</v>
      </c>
      <c r="F18" s="279"/>
      <c r="G18" s="279"/>
      <c r="H18" s="279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37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47.25" customHeight="1">
      <c r="B27" s="85"/>
      <c r="E27" s="284" t="s">
        <v>39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ROUND(J86, 2)</f>
        <v>3000000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ROUND((SUM(BE86:BE318)),  2)</f>
        <v>3000000</v>
      </c>
      <c r="I33" s="88">
        <v>0.21</v>
      </c>
      <c r="J33" s="87">
        <f>ROUND(((SUM(BE86:BE318))*I33),  2)</f>
        <v>630000</v>
      </c>
      <c r="L33" s="31"/>
    </row>
    <row r="34" spans="2:12" s="1" customFormat="1" ht="14.45" customHeight="1">
      <c r="B34" s="31"/>
      <c r="E34" s="26" t="s">
        <v>46</v>
      </c>
      <c r="F34" s="87">
        <f>ROUND((SUM(BF86:BF318)),  2)</f>
        <v>0</v>
      </c>
      <c r="I34" s="88">
        <v>0.15</v>
      </c>
      <c r="J34" s="87">
        <f>ROUND(((SUM(BF86:BF318))*I34),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ROUND((SUM(BG86:BG318)),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ROUND((SUM(BH86:BH318)),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ROUND((SUM(BI86:BI318)),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3630000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5" t="str">
        <f>E7</f>
        <v>Opravy a revize klimatizací OŘ UNL 2025-2027</v>
      </c>
      <c r="F48" s="296"/>
      <c r="G48" s="296"/>
      <c r="H48" s="296"/>
      <c r="L48" s="31"/>
    </row>
    <row r="49" spans="2:47" s="1" customFormat="1" ht="12" customHeight="1">
      <c r="B49" s="31"/>
      <c r="C49" s="26" t="s">
        <v>96</v>
      </c>
      <c r="L49" s="31"/>
    </row>
    <row r="50" spans="2:47" s="1" customFormat="1" ht="16.5" customHeight="1">
      <c r="B50" s="31"/>
      <c r="E50" s="258" t="str">
        <f>E9</f>
        <v>02a - Práce a dodávky ÚRS</v>
      </c>
      <c r="F50" s="297"/>
      <c r="G50" s="297"/>
      <c r="H50" s="297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obvod OŘ UNL</v>
      </c>
      <c r="I52" s="26" t="s">
        <v>23</v>
      </c>
      <c r="J52" s="48" t="str">
        <f>IF(J12="","",J12)</f>
        <v>22. 7. 2025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36</v>
      </c>
      <c r="J55" s="29" t="str">
        <f>E24</f>
        <v xml:space="preserve"> Správa železnic, státní organizace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99</v>
      </c>
      <c r="D57" s="89"/>
      <c r="E57" s="89"/>
      <c r="F57" s="89"/>
      <c r="G57" s="89"/>
      <c r="H57" s="89"/>
      <c r="I57" s="89"/>
      <c r="J57" s="96" t="s">
        <v>100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J86</f>
        <v>3000000</v>
      </c>
      <c r="L59" s="31"/>
      <c r="AU59" s="16" t="s">
        <v>101</v>
      </c>
    </row>
    <row r="60" spans="2:47" s="8" customFormat="1" ht="24.95" customHeight="1">
      <c r="B60" s="98"/>
      <c r="D60" s="99" t="s">
        <v>151</v>
      </c>
      <c r="E60" s="100"/>
      <c r="F60" s="100"/>
      <c r="G60" s="100"/>
      <c r="H60" s="100"/>
      <c r="I60" s="100"/>
      <c r="J60" s="101">
        <f>J87</f>
        <v>3000000</v>
      </c>
      <c r="L60" s="98"/>
    </row>
    <row r="61" spans="2:47" s="9" customFormat="1" ht="19.899999999999999" customHeight="1">
      <c r="B61" s="102"/>
      <c r="D61" s="103" t="s">
        <v>152</v>
      </c>
      <c r="E61" s="104"/>
      <c r="F61" s="104"/>
      <c r="G61" s="104"/>
      <c r="H61" s="104"/>
      <c r="I61" s="104"/>
      <c r="J61" s="105">
        <f>J88</f>
        <v>0</v>
      </c>
      <c r="L61" s="102"/>
    </row>
    <row r="62" spans="2:47" s="9" customFormat="1" ht="19.899999999999999" customHeight="1">
      <c r="B62" s="102"/>
      <c r="D62" s="103" t="s">
        <v>153</v>
      </c>
      <c r="E62" s="104"/>
      <c r="F62" s="104"/>
      <c r="G62" s="104"/>
      <c r="H62" s="104"/>
      <c r="I62" s="104"/>
      <c r="J62" s="105">
        <f>J107</f>
        <v>3000000</v>
      </c>
      <c r="L62" s="102"/>
    </row>
    <row r="63" spans="2:47" s="8" customFormat="1" ht="24.95" customHeight="1">
      <c r="B63" s="98"/>
      <c r="D63" s="99" t="s">
        <v>102</v>
      </c>
      <c r="E63" s="100"/>
      <c r="F63" s="100"/>
      <c r="G63" s="100"/>
      <c r="H63" s="100"/>
      <c r="I63" s="100"/>
      <c r="J63" s="101">
        <f>J115</f>
        <v>0</v>
      </c>
      <c r="L63" s="98"/>
    </row>
    <row r="64" spans="2:47" s="9" customFormat="1" ht="19.899999999999999" customHeight="1">
      <c r="B64" s="102"/>
      <c r="D64" s="103" t="s">
        <v>154</v>
      </c>
      <c r="E64" s="104"/>
      <c r="F64" s="104"/>
      <c r="G64" s="104"/>
      <c r="H64" s="104"/>
      <c r="I64" s="104"/>
      <c r="J64" s="105">
        <f>J116</f>
        <v>0</v>
      </c>
      <c r="L64" s="102"/>
    </row>
    <row r="65" spans="2:12" s="9" customFormat="1" ht="19.899999999999999" customHeight="1">
      <c r="B65" s="102"/>
      <c r="D65" s="103" t="s">
        <v>155</v>
      </c>
      <c r="E65" s="104"/>
      <c r="F65" s="104"/>
      <c r="G65" s="104"/>
      <c r="H65" s="104"/>
      <c r="I65" s="104"/>
      <c r="J65" s="105">
        <f>J123</f>
        <v>0</v>
      </c>
      <c r="L65" s="102"/>
    </row>
    <row r="66" spans="2:12" s="9" customFormat="1" ht="19.899999999999999" customHeight="1">
      <c r="B66" s="102"/>
      <c r="D66" s="103" t="s">
        <v>103</v>
      </c>
      <c r="E66" s="104"/>
      <c r="F66" s="104"/>
      <c r="G66" s="104"/>
      <c r="H66" s="104"/>
      <c r="I66" s="104"/>
      <c r="J66" s="105">
        <f>J129</f>
        <v>0</v>
      </c>
      <c r="L66" s="102"/>
    </row>
    <row r="67" spans="2:12" s="1" customFormat="1" ht="21.75" customHeight="1">
      <c r="B67" s="31"/>
      <c r="L67" s="31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4.95" customHeight="1">
      <c r="B73" s="31"/>
      <c r="C73" s="20" t="s">
        <v>105</v>
      </c>
      <c r="L73" s="31"/>
    </row>
    <row r="74" spans="2:12" s="1" customFormat="1" ht="6.95" customHeight="1">
      <c r="B74" s="31"/>
      <c r="L74" s="31"/>
    </row>
    <row r="75" spans="2:12" s="1" customFormat="1" ht="12" customHeight="1">
      <c r="B75" s="31"/>
      <c r="C75" s="26" t="s">
        <v>16</v>
      </c>
      <c r="L75" s="31"/>
    </row>
    <row r="76" spans="2:12" s="1" customFormat="1" ht="16.5" customHeight="1">
      <c r="B76" s="31"/>
      <c r="E76" s="295" t="str">
        <f>E7</f>
        <v>Opravy a revize klimatizací OŘ UNL 2025-2027</v>
      </c>
      <c r="F76" s="296"/>
      <c r="G76" s="296"/>
      <c r="H76" s="296"/>
      <c r="L76" s="31"/>
    </row>
    <row r="77" spans="2:12" s="1" customFormat="1" ht="12" customHeight="1">
      <c r="B77" s="31"/>
      <c r="C77" s="26" t="s">
        <v>96</v>
      </c>
      <c r="L77" s="31"/>
    </row>
    <row r="78" spans="2:12" s="1" customFormat="1" ht="16.5" customHeight="1">
      <c r="B78" s="31"/>
      <c r="E78" s="258" t="str">
        <f>E9</f>
        <v>02a - Práce a dodávky ÚRS</v>
      </c>
      <c r="F78" s="297"/>
      <c r="G78" s="297"/>
      <c r="H78" s="297"/>
      <c r="L78" s="31"/>
    </row>
    <row r="79" spans="2:12" s="1" customFormat="1" ht="6.95" customHeight="1">
      <c r="B79" s="31"/>
      <c r="L79" s="31"/>
    </row>
    <row r="80" spans="2:12" s="1" customFormat="1" ht="12" customHeight="1">
      <c r="B80" s="31"/>
      <c r="C80" s="26" t="s">
        <v>21</v>
      </c>
      <c r="F80" s="24" t="str">
        <f>F12</f>
        <v>obvod OŘ UNL</v>
      </c>
      <c r="I80" s="26" t="s">
        <v>23</v>
      </c>
      <c r="J80" s="48" t="str">
        <f>IF(J12="","",J12)</f>
        <v>22. 7. 2025</v>
      </c>
      <c r="L80" s="31"/>
    </row>
    <row r="81" spans="2:65" s="1" customFormat="1" ht="6.95" customHeight="1">
      <c r="B81" s="31"/>
      <c r="L81" s="31"/>
    </row>
    <row r="82" spans="2:65" s="1" customFormat="1" ht="15.2" customHeight="1">
      <c r="B82" s="31"/>
      <c r="C82" s="26" t="s">
        <v>25</v>
      </c>
      <c r="F82" s="24" t="str">
        <f>E15</f>
        <v>Správa železnic, státní organizace</v>
      </c>
      <c r="I82" s="26" t="s">
        <v>33</v>
      </c>
      <c r="J82" s="29" t="str">
        <f>E21</f>
        <v xml:space="preserve"> </v>
      </c>
      <c r="L82" s="31"/>
    </row>
    <row r="83" spans="2:65" s="1" customFormat="1" ht="25.7" customHeight="1">
      <c r="B83" s="31"/>
      <c r="C83" s="26" t="s">
        <v>31</v>
      </c>
      <c r="F83" s="24" t="str">
        <f>IF(E18="","",E18)</f>
        <v>Vyplň údaj</v>
      </c>
      <c r="I83" s="26" t="s">
        <v>36</v>
      </c>
      <c r="J83" s="29" t="str">
        <f>E24</f>
        <v xml:space="preserve"> Správa železnic, státní organizace</v>
      </c>
      <c r="L83" s="31"/>
    </row>
    <row r="84" spans="2:65" s="1" customFormat="1" ht="10.35" customHeight="1">
      <c r="B84" s="31"/>
      <c r="L84" s="31"/>
    </row>
    <row r="85" spans="2:65" s="10" customFormat="1" ht="29.25" customHeight="1">
      <c r="B85" s="106"/>
      <c r="C85" s="107" t="s">
        <v>106</v>
      </c>
      <c r="D85" s="108" t="s">
        <v>59</v>
      </c>
      <c r="E85" s="108" t="s">
        <v>55</v>
      </c>
      <c r="F85" s="108" t="s">
        <v>56</v>
      </c>
      <c r="G85" s="108" t="s">
        <v>107</v>
      </c>
      <c r="H85" s="108" t="s">
        <v>108</v>
      </c>
      <c r="I85" s="108" t="s">
        <v>109</v>
      </c>
      <c r="J85" s="108" t="s">
        <v>100</v>
      </c>
      <c r="K85" s="109" t="s">
        <v>110</v>
      </c>
      <c r="L85" s="106"/>
      <c r="M85" s="55" t="s">
        <v>19</v>
      </c>
      <c r="N85" s="56" t="s">
        <v>44</v>
      </c>
      <c r="O85" s="56" t="s">
        <v>111</v>
      </c>
      <c r="P85" s="56" t="s">
        <v>112</v>
      </c>
      <c r="Q85" s="56" t="s">
        <v>113</v>
      </c>
      <c r="R85" s="56" t="s">
        <v>114</v>
      </c>
      <c r="S85" s="56" t="s">
        <v>115</v>
      </c>
      <c r="T85" s="56" t="s">
        <v>116</v>
      </c>
      <c r="U85" s="57" t="s">
        <v>117</v>
      </c>
    </row>
    <row r="86" spans="2:65" s="1" customFormat="1" ht="22.9" customHeight="1">
      <c r="B86" s="31"/>
      <c r="C86" s="60" t="s">
        <v>118</v>
      </c>
      <c r="J86" s="110">
        <f>BK86</f>
        <v>3000000</v>
      </c>
      <c r="L86" s="31"/>
      <c r="M86" s="58"/>
      <c r="N86" s="49"/>
      <c r="O86" s="49"/>
      <c r="P86" s="111">
        <f>P87+P115</f>
        <v>0</v>
      </c>
      <c r="Q86" s="49"/>
      <c r="R86" s="111">
        <f>R87+R115</f>
        <v>2.1125700000000003</v>
      </c>
      <c r="S86" s="49"/>
      <c r="T86" s="111">
        <f>T87+T115</f>
        <v>25.934439999999999</v>
      </c>
      <c r="U86" s="50"/>
      <c r="AT86" s="16" t="s">
        <v>73</v>
      </c>
      <c r="AU86" s="16" t="s">
        <v>101</v>
      </c>
      <c r="BK86" s="112">
        <f>BK87+BK115</f>
        <v>3000000</v>
      </c>
    </row>
    <row r="87" spans="2:65" s="11" customFormat="1" ht="25.9" customHeight="1">
      <c r="B87" s="113"/>
      <c r="D87" s="114" t="s">
        <v>73</v>
      </c>
      <c r="E87" s="115" t="s">
        <v>156</v>
      </c>
      <c r="F87" s="115" t="s">
        <v>157</v>
      </c>
      <c r="I87" s="116"/>
      <c r="J87" s="117">
        <f>BK87</f>
        <v>3000000</v>
      </c>
      <c r="L87" s="113"/>
      <c r="M87" s="118"/>
      <c r="P87" s="119">
        <f>P88+P107</f>
        <v>0</v>
      </c>
      <c r="R87" s="119">
        <f>R88+R107</f>
        <v>0</v>
      </c>
      <c r="T87" s="119">
        <f>T88+T107</f>
        <v>3.1184999999999996</v>
      </c>
      <c r="U87" s="120"/>
      <c r="AR87" s="114" t="s">
        <v>82</v>
      </c>
      <c r="AT87" s="121" t="s">
        <v>73</v>
      </c>
      <c r="AU87" s="121" t="s">
        <v>74</v>
      </c>
      <c r="AY87" s="114" t="s">
        <v>121</v>
      </c>
      <c r="BK87" s="122">
        <f>BK88+BK107</f>
        <v>3000000</v>
      </c>
    </row>
    <row r="88" spans="2:65" s="11" customFormat="1" ht="22.9" customHeight="1">
      <c r="B88" s="113"/>
      <c r="D88" s="114" t="s">
        <v>73</v>
      </c>
      <c r="E88" s="123" t="s">
        <v>158</v>
      </c>
      <c r="F88" s="123" t="s">
        <v>159</v>
      </c>
      <c r="I88" s="116"/>
      <c r="J88" s="124">
        <f>BK88</f>
        <v>0</v>
      </c>
      <c r="L88" s="113"/>
      <c r="M88" s="118"/>
      <c r="P88" s="119">
        <f>SUM(P89:P106)</f>
        <v>0</v>
      </c>
      <c r="R88" s="119">
        <f>SUM(R89:R106)</f>
        <v>0</v>
      </c>
      <c r="T88" s="119">
        <f>SUM(T89:T106)</f>
        <v>3.1184999999999996</v>
      </c>
      <c r="U88" s="120"/>
      <c r="AR88" s="114" t="s">
        <v>82</v>
      </c>
      <c r="AT88" s="121" t="s">
        <v>73</v>
      </c>
      <c r="AU88" s="121" t="s">
        <v>82</v>
      </c>
      <c r="AY88" s="114" t="s">
        <v>121</v>
      </c>
      <c r="BK88" s="122">
        <f>SUM(BK89:BK106)</f>
        <v>0</v>
      </c>
    </row>
    <row r="89" spans="2:65" s="1" customFormat="1" ht="16.5" customHeight="1">
      <c r="B89" s="31"/>
      <c r="C89" s="125" t="s">
        <v>82</v>
      </c>
      <c r="D89" s="125" t="s">
        <v>124</v>
      </c>
      <c r="E89" s="126" t="s">
        <v>160</v>
      </c>
      <c r="F89" s="127" t="s">
        <v>161</v>
      </c>
      <c r="G89" s="128" t="s">
        <v>162</v>
      </c>
      <c r="H89" s="129">
        <v>30</v>
      </c>
      <c r="I89" s="130"/>
      <c r="J89" s="131">
        <f>ROUND(I89*H89,2)</f>
        <v>0</v>
      </c>
      <c r="K89" s="127" t="s">
        <v>128</v>
      </c>
      <c r="L89" s="31"/>
      <c r="M89" s="132" t="s">
        <v>19</v>
      </c>
      <c r="N89" s="133" t="s">
        <v>45</v>
      </c>
      <c r="P89" s="134">
        <f>O89*H89</f>
        <v>0</v>
      </c>
      <c r="Q89" s="134">
        <v>0</v>
      </c>
      <c r="R89" s="134">
        <f>Q89*H89</f>
        <v>0</v>
      </c>
      <c r="S89" s="134">
        <v>0</v>
      </c>
      <c r="T89" s="134">
        <f>S89*H89</f>
        <v>0</v>
      </c>
      <c r="U89" s="135" t="s">
        <v>19</v>
      </c>
      <c r="AR89" s="136" t="s">
        <v>143</v>
      </c>
      <c r="AT89" s="136" t="s">
        <v>124</v>
      </c>
      <c r="AU89" s="136" t="s">
        <v>84</v>
      </c>
      <c r="AY89" s="16" t="s">
        <v>121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6" t="s">
        <v>82</v>
      </c>
      <c r="BK89" s="137">
        <f>ROUND(I89*H89,2)</f>
        <v>0</v>
      </c>
      <c r="BL89" s="16" t="s">
        <v>143</v>
      </c>
      <c r="BM89" s="136" t="s">
        <v>163</v>
      </c>
    </row>
    <row r="90" spans="2:65" s="1" customFormat="1" ht="11.25">
      <c r="B90" s="31"/>
      <c r="D90" s="138" t="s">
        <v>131</v>
      </c>
      <c r="F90" s="139" t="s">
        <v>164</v>
      </c>
      <c r="I90" s="140"/>
      <c r="L90" s="31"/>
      <c r="M90" s="141"/>
      <c r="U90" s="52"/>
      <c r="AT90" s="16" t="s">
        <v>131</v>
      </c>
      <c r="AU90" s="16" t="s">
        <v>84</v>
      </c>
    </row>
    <row r="91" spans="2:65" s="1" customFormat="1" ht="11.25">
      <c r="B91" s="31"/>
      <c r="D91" s="142" t="s">
        <v>133</v>
      </c>
      <c r="F91" s="143" t="s">
        <v>165</v>
      </c>
      <c r="I91" s="140"/>
      <c r="L91" s="31"/>
      <c r="M91" s="141"/>
      <c r="U91" s="52"/>
      <c r="AT91" s="16" t="s">
        <v>133</v>
      </c>
      <c r="AU91" s="16" t="s">
        <v>84</v>
      </c>
    </row>
    <row r="92" spans="2:65" s="1" customFormat="1" ht="21.75" customHeight="1">
      <c r="B92" s="31"/>
      <c r="C92" s="125" t="s">
        <v>84</v>
      </c>
      <c r="D92" s="125" t="s">
        <v>124</v>
      </c>
      <c r="E92" s="126" t="s">
        <v>166</v>
      </c>
      <c r="F92" s="127" t="s">
        <v>167</v>
      </c>
      <c r="G92" s="128" t="s">
        <v>127</v>
      </c>
      <c r="H92" s="129">
        <v>1</v>
      </c>
      <c r="I92" s="130"/>
      <c r="J92" s="131">
        <f>ROUND(I92*H92,2)</f>
        <v>0</v>
      </c>
      <c r="K92" s="127" t="s">
        <v>128</v>
      </c>
      <c r="L92" s="31"/>
      <c r="M92" s="132" t="s">
        <v>19</v>
      </c>
      <c r="N92" s="133" t="s">
        <v>45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4">
        <f>S92*H92</f>
        <v>0</v>
      </c>
      <c r="U92" s="135" t="s">
        <v>19</v>
      </c>
      <c r="AR92" s="136" t="s">
        <v>143</v>
      </c>
      <c r="AT92" s="136" t="s">
        <v>124</v>
      </c>
      <c r="AU92" s="136" t="s">
        <v>84</v>
      </c>
      <c r="AY92" s="16" t="s">
        <v>121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6" t="s">
        <v>82</v>
      </c>
      <c r="BK92" s="137">
        <f>ROUND(I92*H92,2)</f>
        <v>0</v>
      </c>
      <c r="BL92" s="16" t="s">
        <v>143</v>
      </c>
      <c r="BM92" s="136" t="s">
        <v>168</v>
      </c>
    </row>
    <row r="93" spans="2:65" s="1" customFormat="1" ht="19.5">
      <c r="B93" s="31"/>
      <c r="D93" s="138" t="s">
        <v>131</v>
      </c>
      <c r="F93" s="139" t="s">
        <v>169</v>
      </c>
      <c r="I93" s="140"/>
      <c r="L93" s="31"/>
      <c r="M93" s="141"/>
      <c r="U93" s="52"/>
      <c r="AT93" s="16" t="s">
        <v>131</v>
      </c>
      <c r="AU93" s="16" t="s">
        <v>84</v>
      </c>
    </row>
    <row r="94" spans="2:65" s="1" customFormat="1" ht="11.25">
      <c r="B94" s="31"/>
      <c r="D94" s="142" t="s">
        <v>133</v>
      </c>
      <c r="F94" s="143" t="s">
        <v>170</v>
      </c>
      <c r="I94" s="140"/>
      <c r="L94" s="31"/>
      <c r="M94" s="141"/>
      <c r="U94" s="52"/>
      <c r="AT94" s="16" t="s">
        <v>133</v>
      </c>
      <c r="AU94" s="16" t="s">
        <v>84</v>
      </c>
    </row>
    <row r="95" spans="2:65" s="1" customFormat="1" ht="21.75" customHeight="1">
      <c r="B95" s="31"/>
      <c r="C95" s="125" t="s">
        <v>135</v>
      </c>
      <c r="D95" s="125" t="s">
        <v>124</v>
      </c>
      <c r="E95" s="126" t="s">
        <v>171</v>
      </c>
      <c r="F95" s="127" t="s">
        <v>172</v>
      </c>
      <c r="G95" s="128" t="s">
        <v>127</v>
      </c>
      <c r="H95" s="129">
        <v>1</v>
      </c>
      <c r="I95" s="130"/>
      <c r="J95" s="131">
        <f>ROUND(I95*H95,2)</f>
        <v>0</v>
      </c>
      <c r="K95" s="127" t="s">
        <v>128</v>
      </c>
      <c r="L95" s="31"/>
      <c r="M95" s="132" t="s">
        <v>19</v>
      </c>
      <c r="N95" s="133" t="s">
        <v>45</v>
      </c>
      <c r="P95" s="134">
        <f>O95*H95</f>
        <v>0</v>
      </c>
      <c r="Q95" s="134">
        <v>0</v>
      </c>
      <c r="R95" s="134">
        <f>Q95*H95</f>
        <v>0</v>
      </c>
      <c r="S95" s="134">
        <v>0</v>
      </c>
      <c r="T95" s="134">
        <f>S95*H95</f>
        <v>0</v>
      </c>
      <c r="U95" s="135" t="s">
        <v>19</v>
      </c>
      <c r="AR95" s="136" t="s">
        <v>143</v>
      </c>
      <c r="AT95" s="136" t="s">
        <v>124</v>
      </c>
      <c r="AU95" s="136" t="s">
        <v>84</v>
      </c>
      <c r="AY95" s="16" t="s">
        <v>121</v>
      </c>
      <c r="BE95" s="137">
        <f>IF(N95="základní",J95,0)</f>
        <v>0</v>
      </c>
      <c r="BF95" s="137">
        <f>IF(N95="snížená",J95,0)</f>
        <v>0</v>
      </c>
      <c r="BG95" s="137">
        <f>IF(N95="zákl. přenesená",J95,0)</f>
        <v>0</v>
      </c>
      <c r="BH95" s="137">
        <f>IF(N95="sníž. přenesená",J95,0)</f>
        <v>0</v>
      </c>
      <c r="BI95" s="137">
        <f>IF(N95="nulová",J95,0)</f>
        <v>0</v>
      </c>
      <c r="BJ95" s="16" t="s">
        <v>82</v>
      </c>
      <c r="BK95" s="137">
        <f>ROUND(I95*H95,2)</f>
        <v>0</v>
      </c>
      <c r="BL95" s="16" t="s">
        <v>143</v>
      </c>
      <c r="BM95" s="136" t="s">
        <v>173</v>
      </c>
    </row>
    <row r="96" spans="2:65" s="1" customFormat="1" ht="19.5">
      <c r="B96" s="31"/>
      <c r="D96" s="138" t="s">
        <v>131</v>
      </c>
      <c r="F96" s="139" t="s">
        <v>174</v>
      </c>
      <c r="I96" s="140"/>
      <c r="L96" s="31"/>
      <c r="M96" s="141"/>
      <c r="U96" s="52"/>
      <c r="AT96" s="16" t="s">
        <v>131</v>
      </c>
      <c r="AU96" s="16" t="s">
        <v>84</v>
      </c>
    </row>
    <row r="97" spans="2:65" s="1" customFormat="1" ht="11.25">
      <c r="B97" s="31"/>
      <c r="D97" s="142" t="s">
        <v>133</v>
      </c>
      <c r="F97" s="143" t="s">
        <v>175</v>
      </c>
      <c r="I97" s="140"/>
      <c r="L97" s="31"/>
      <c r="M97" s="141"/>
      <c r="U97" s="52"/>
      <c r="AT97" s="16" t="s">
        <v>133</v>
      </c>
      <c r="AU97" s="16" t="s">
        <v>84</v>
      </c>
    </row>
    <row r="98" spans="2:65" s="1" customFormat="1" ht="16.5" customHeight="1">
      <c r="B98" s="31"/>
      <c r="C98" s="125" t="s">
        <v>143</v>
      </c>
      <c r="D98" s="125" t="s">
        <v>124</v>
      </c>
      <c r="E98" s="126" t="s">
        <v>176</v>
      </c>
      <c r="F98" s="127" t="s">
        <v>177</v>
      </c>
      <c r="G98" s="128" t="s">
        <v>127</v>
      </c>
      <c r="H98" s="129">
        <v>7.5</v>
      </c>
      <c r="I98" s="130"/>
      <c r="J98" s="131">
        <f>ROUND(I98*H98,2)</f>
        <v>0</v>
      </c>
      <c r="K98" s="127" t="s">
        <v>128</v>
      </c>
      <c r="L98" s="31"/>
      <c r="M98" s="132" t="s">
        <v>19</v>
      </c>
      <c r="N98" s="133" t="s">
        <v>45</v>
      </c>
      <c r="P98" s="134">
        <f>O98*H98</f>
        <v>0</v>
      </c>
      <c r="Q98" s="134">
        <v>0</v>
      </c>
      <c r="R98" s="134">
        <f>Q98*H98</f>
        <v>0</v>
      </c>
      <c r="S98" s="134">
        <v>1E-3</v>
      </c>
      <c r="T98" s="134">
        <f>S98*H98</f>
        <v>7.4999999999999997E-3</v>
      </c>
      <c r="U98" s="135" t="s">
        <v>19</v>
      </c>
      <c r="AR98" s="136" t="s">
        <v>143</v>
      </c>
      <c r="AT98" s="136" t="s">
        <v>124</v>
      </c>
      <c r="AU98" s="136" t="s">
        <v>84</v>
      </c>
      <c r="AY98" s="16" t="s">
        <v>121</v>
      </c>
      <c r="BE98" s="137">
        <f>IF(N98="základní",J98,0)</f>
        <v>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6" t="s">
        <v>82</v>
      </c>
      <c r="BK98" s="137">
        <f>ROUND(I98*H98,2)</f>
        <v>0</v>
      </c>
      <c r="BL98" s="16" t="s">
        <v>143</v>
      </c>
      <c r="BM98" s="136" t="s">
        <v>178</v>
      </c>
    </row>
    <row r="99" spans="2:65" s="1" customFormat="1" ht="19.5">
      <c r="B99" s="31"/>
      <c r="D99" s="138" t="s">
        <v>131</v>
      </c>
      <c r="F99" s="139" t="s">
        <v>179</v>
      </c>
      <c r="I99" s="140"/>
      <c r="L99" s="31"/>
      <c r="M99" s="141"/>
      <c r="U99" s="52"/>
      <c r="AT99" s="16" t="s">
        <v>131</v>
      </c>
      <c r="AU99" s="16" t="s">
        <v>84</v>
      </c>
    </row>
    <row r="100" spans="2:65" s="1" customFormat="1" ht="11.25">
      <c r="B100" s="31"/>
      <c r="D100" s="142" t="s">
        <v>133</v>
      </c>
      <c r="F100" s="143" t="s">
        <v>180</v>
      </c>
      <c r="I100" s="140"/>
      <c r="L100" s="31"/>
      <c r="M100" s="141"/>
      <c r="U100" s="52"/>
      <c r="AT100" s="16" t="s">
        <v>133</v>
      </c>
      <c r="AU100" s="16" t="s">
        <v>84</v>
      </c>
    </row>
    <row r="101" spans="2:65" s="1" customFormat="1" ht="16.5" customHeight="1">
      <c r="B101" s="31"/>
      <c r="C101" s="125" t="s">
        <v>181</v>
      </c>
      <c r="D101" s="125" t="s">
        <v>124</v>
      </c>
      <c r="E101" s="126" t="s">
        <v>182</v>
      </c>
      <c r="F101" s="127" t="s">
        <v>183</v>
      </c>
      <c r="G101" s="128" t="s">
        <v>127</v>
      </c>
      <c r="H101" s="129">
        <v>15</v>
      </c>
      <c r="I101" s="130"/>
      <c r="J101" s="131">
        <f>ROUND(I101*H101,2)</f>
        <v>0</v>
      </c>
      <c r="K101" s="127" t="s">
        <v>128</v>
      </c>
      <c r="L101" s="31"/>
      <c r="M101" s="132" t="s">
        <v>19</v>
      </c>
      <c r="N101" s="133" t="s">
        <v>45</v>
      </c>
      <c r="P101" s="134">
        <f>O101*H101</f>
        <v>0</v>
      </c>
      <c r="Q101" s="134">
        <v>0</v>
      </c>
      <c r="R101" s="134">
        <f>Q101*H101</f>
        <v>0</v>
      </c>
      <c r="S101" s="134">
        <v>0.20699999999999999</v>
      </c>
      <c r="T101" s="134">
        <f>S101*H101</f>
        <v>3.105</v>
      </c>
      <c r="U101" s="135" t="s">
        <v>19</v>
      </c>
      <c r="AR101" s="136" t="s">
        <v>143</v>
      </c>
      <c r="AT101" s="136" t="s">
        <v>124</v>
      </c>
      <c r="AU101" s="136" t="s">
        <v>84</v>
      </c>
      <c r="AY101" s="16" t="s">
        <v>121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6" t="s">
        <v>82</v>
      </c>
      <c r="BK101" s="137">
        <f>ROUND(I101*H101,2)</f>
        <v>0</v>
      </c>
      <c r="BL101" s="16" t="s">
        <v>143</v>
      </c>
      <c r="BM101" s="136" t="s">
        <v>184</v>
      </c>
    </row>
    <row r="102" spans="2:65" s="1" customFormat="1" ht="19.5">
      <c r="B102" s="31"/>
      <c r="D102" s="138" t="s">
        <v>131</v>
      </c>
      <c r="F102" s="139" t="s">
        <v>185</v>
      </c>
      <c r="I102" s="140"/>
      <c r="L102" s="31"/>
      <c r="M102" s="141"/>
      <c r="U102" s="52"/>
      <c r="AT102" s="16" t="s">
        <v>131</v>
      </c>
      <c r="AU102" s="16" t="s">
        <v>84</v>
      </c>
    </row>
    <row r="103" spans="2:65" s="1" customFormat="1" ht="11.25">
      <c r="B103" s="31"/>
      <c r="D103" s="142" t="s">
        <v>133</v>
      </c>
      <c r="F103" s="143" t="s">
        <v>186</v>
      </c>
      <c r="I103" s="140"/>
      <c r="L103" s="31"/>
      <c r="M103" s="141"/>
      <c r="U103" s="52"/>
      <c r="AT103" s="16" t="s">
        <v>133</v>
      </c>
      <c r="AU103" s="16" t="s">
        <v>84</v>
      </c>
    </row>
    <row r="104" spans="2:65" s="1" customFormat="1" ht="21.75" customHeight="1">
      <c r="B104" s="31"/>
      <c r="C104" s="125" t="s">
        <v>187</v>
      </c>
      <c r="D104" s="125" t="s">
        <v>124</v>
      </c>
      <c r="E104" s="126" t="s">
        <v>188</v>
      </c>
      <c r="F104" s="127" t="s">
        <v>189</v>
      </c>
      <c r="G104" s="128" t="s">
        <v>127</v>
      </c>
      <c r="H104" s="129">
        <v>3</v>
      </c>
      <c r="I104" s="130"/>
      <c r="J104" s="131">
        <f>ROUND(I104*H104,2)</f>
        <v>0</v>
      </c>
      <c r="K104" s="127" t="s">
        <v>128</v>
      </c>
      <c r="L104" s="31"/>
      <c r="M104" s="132" t="s">
        <v>19</v>
      </c>
      <c r="N104" s="133" t="s">
        <v>45</v>
      </c>
      <c r="P104" s="134">
        <f>O104*H104</f>
        <v>0</v>
      </c>
      <c r="Q104" s="134">
        <v>0</v>
      </c>
      <c r="R104" s="134">
        <f>Q104*H104</f>
        <v>0</v>
      </c>
      <c r="S104" s="134">
        <v>2E-3</v>
      </c>
      <c r="T104" s="134">
        <f>S104*H104</f>
        <v>6.0000000000000001E-3</v>
      </c>
      <c r="U104" s="135" t="s">
        <v>19</v>
      </c>
      <c r="AR104" s="136" t="s">
        <v>143</v>
      </c>
      <c r="AT104" s="136" t="s">
        <v>124</v>
      </c>
      <c r="AU104" s="136" t="s">
        <v>84</v>
      </c>
      <c r="AY104" s="16" t="s">
        <v>121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6" t="s">
        <v>82</v>
      </c>
      <c r="BK104" s="137">
        <f>ROUND(I104*H104,2)</f>
        <v>0</v>
      </c>
      <c r="BL104" s="16" t="s">
        <v>143</v>
      </c>
      <c r="BM104" s="136" t="s">
        <v>190</v>
      </c>
    </row>
    <row r="105" spans="2:65" s="1" customFormat="1" ht="11.25">
      <c r="B105" s="31"/>
      <c r="D105" s="138" t="s">
        <v>131</v>
      </c>
      <c r="F105" s="139" t="s">
        <v>191</v>
      </c>
      <c r="I105" s="140"/>
      <c r="L105" s="31"/>
      <c r="M105" s="141"/>
      <c r="U105" s="52"/>
      <c r="AT105" s="16" t="s">
        <v>131</v>
      </c>
      <c r="AU105" s="16" t="s">
        <v>84</v>
      </c>
    </row>
    <row r="106" spans="2:65" s="1" customFormat="1" ht="11.25">
      <c r="B106" s="31"/>
      <c r="D106" s="142" t="s">
        <v>133</v>
      </c>
      <c r="F106" s="143" t="s">
        <v>192</v>
      </c>
      <c r="I106" s="140"/>
      <c r="L106" s="31"/>
      <c r="M106" s="141"/>
      <c r="U106" s="52"/>
      <c r="AT106" s="16" t="s">
        <v>133</v>
      </c>
      <c r="AU106" s="16" t="s">
        <v>84</v>
      </c>
    </row>
    <row r="107" spans="2:65" s="11" customFormat="1" ht="22.9" customHeight="1">
      <c r="B107" s="113"/>
      <c r="D107" s="114" t="s">
        <v>73</v>
      </c>
      <c r="E107" s="123" t="s">
        <v>193</v>
      </c>
      <c r="F107" s="123" t="s">
        <v>194</v>
      </c>
      <c r="I107" s="116"/>
      <c r="J107" s="124">
        <f>BK107</f>
        <v>3000000</v>
      </c>
      <c r="L107" s="113"/>
      <c r="M107" s="118"/>
      <c r="P107" s="119">
        <f>SUM(P108:P114)</f>
        <v>0</v>
      </c>
      <c r="R107" s="119">
        <f>SUM(R108:R114)</f>
        <v>0</v>
      </c>
      <c r="T107" s="119">
        <f>SUM(T108:T114)</f>
        <v>0</v>
      </c>
      <c r="U107" s="120"/>
      <c r="AR107" s="114" t="s">
        <v>82</v>
      </c>
      <c r="AT107" s="121" t="s">
        <v>73</v>
      </c>
      <c r="AU107" s="121" t="s">
        <v>82</v>
      </c>
      <c r="AY107" s="114" t="s">
        <v>121</v>
      </c>
      <c r="BK107" s="122">
        <f>SUM(BK108:BK114)</f>
        <v>3000000</v>
      </c>
    </row>
    <row r="108" spans="2:65" s="1" customFormat="1" ht="16.5" customHeight="1">
      <c r="B108" s="31"/>
      <c r="C108" s="125" t="s">
        <v>195</v>
      </c>
      <c r="D108" s="147" t="s">
        <v>124</v>
      </c>
      <c r="E108" s="126" t="s">
        <v>196</v>
      </c>
      <c r="F108" s="127" t="s">
        <v>194</v>
      </c>
      <c r="G108" s="128" t="s">
        <v>197</v>
      </c>
      <c r="H108" s="129">
        <v>1</v>
      </c>
      <c r="I108" s="307">
        <v>3000000</v>
      </c>
      <c r="J108" s="131">
        <f>ROUND(I108*H108,2)</f>
        <v>3000000</v>
      </c>
      <c r="K108" s="127" t="s">
        <v>19</v>
      </c>
      <c r="L108" s="31"/>
      <c r="M108" s="132" t="s">
        <v>19</v>
      </c>
      <c r="N108" s="133" t="s">
        <v>45</v>
      </c>
      <c r="P108" s="134">
        <f>O108*H108</f>
        <v>0</v>
      </c>
      <c r="Q108" s="134">
        <v>0</v>
      </c>
      <c r="R108" s="134">
        <f>Q108*H108</f>
        <v>0</v>
      </c>
      <c r="S108" s="134">
        <v>0</v>
      </c>
      <c r="T108" s="134">
        <f>S108*H108</f>
        <v>0</v>
      </c>
      <c r="U108" s="135" t="s">
        <v>19</v>
      </c>
      <c r="AR108" s="136" t="s">
        <v>143</v>
      </c>
      <c r="AT108" s="136" t="s">
        <v>124</v>
      </c>
      <c r="AU108" s="136" t="s">
        <v>84</v>
      </c>
      <c r="AY108" s="16" t="s">
        <v>121</v>
      </c>
      <c r="BE108" s="137">
        <f>IF(N108="základní",J108,0)</f>
        <v>3000000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6" t="s">
        <v>82</v>
      </c>
      <c r="BK108" s="137">
        <f>ROUND(I108*H108,2)</f>
        <v>3000000</v>
      </c>
      <c r="BL108" s="16" t="s">
        <v>143</v>
      </c>
      <c r="BM108" s="136" t="s">
        <v>198</v>
      </c>
    </row>
    <row r="109" spans="2:65" s="1" customFormat="1" ht="11.25">
      <c r="B109" s="31"/>
      <c r="D109" s="138" t="s">
        <v>131</v>
      </c>
      <c r="F109" s="139" t="s">
        <v>194</v>
      </c>
      <c r="I109" s="140"/>
      <c r="L109" s="31"/>
      <c r="M109" s="141"/>
      <c r="U109" s="52"/>
      <c r="AT109" s="16" t="s">
        <v>131</v>
      </c>
      <c r="AU109" s="16" t="s">
        <v>84</v>
      </c>
    </row>
    <row r="110" spans="2:65" s="1" customFormat="1" ht="19.5">
      <c r="B110" s="31"/>
      <c r="D110" s="138" t="s">
        <v>199</v>
      </c>
      <c r="F110" s="148" t="s">
        <v>200</v>
      </c>
      <c r="I110" s="140"/>
      <c r="L110" s="31"/>
      <c r="M110" s="141"/>
      <c r="U110" s="52"/>
      <c r="AT110" s="16" t="s">
        <v>199</v>
      </c>
      <c r="AU110" s="16" t="s">
        <v>84</v>
      </c>
    </row>
    <row r="111" spans="2:65" s="12" customFormat="1" ht="11.25">
      <c r="B111" s="149"/>
      <c r="D111" s="138" t="s">
        <v>201</v>
      </c>
      <c r="E111" s="150" t="s">
        <v>19</v>
      </c>
      <c r="F111" s="151" t="s">
        <v>202</v>
      </c>
      <c r="H111" s="150" t="s">
        <v>19</v>
      </c>
      <c r="I111" s="152"/>
      <c r="L111" s="149"/>
      <c r="M111" s="153"/>
      <c r="U111" s="154"/>
      <c r="AT111" s="150" t="s">
        <v>201</v>
      </c>
      <c r="AU111" s="150" t="s">
        <v>84</v>
      </c>
      <c r="AV111" s="12" t="s">
        <v>82</v>
      </c>
      <c r="AW111" s="12" t="s">
        <v>35</v>
      </c>
      <c r="AX111" s="12" t="s">
        <v>74</v>
      </c>
      <c r="AY111" s="150" t="s">
        <v>121</v>
      </c>
    </row>
    <row r="112" spans="2:65" s="12" customFormat="1" ht="11.25">
      <c r="B112" s="149"/>
      <c r="D112" s="138" t="s">
        <v>201</v>
      </c>
      <c r="E112" s="150" t="s">
        <v>19</v>
      </c>
      <c r="F112" s="151" t="s">
        <v>203</v>
      </c>
      <c r="H112" s="150" t="s">
        <v>19</v>
      </c>
      <c r="I112" s="152"/>
      <c r="L112" s="149"/>
      <c r="M112" s="153"/>
      <c r="U112" s="154"/>
      <c r="AT112" s="150" t="s">
        <v>201</v>
      </c>
      <c r="AU112" s="150" t="s">
        <v>84</v>
      </c>
      <c r="AV112" s="12" t="s">
        <v>82</v>
      </c>
      <c r="AW112" s="12" t="s">
        <v>35</v>
      </c>
      <c r="AX112" s="12" t="s">
        <v>74</v>
      </c>
      <c r="AY112" s="150" t="s">
        <v>121</v>
      </c>
    </row>
    <row r="113" spans="2:65" s="12" customFormat="1" ht="11.25">
      <c r="B113" s="149"/>
      <c r="D113" s="138" t="s">
        <v>201</v>
      </c>
      <c r="E113" s="150" t="s">
        <v>19</v>
      </c>
      <c r="F113" s="151" t="s">
        <v>204</v>
      </c>
      <c r="H113" s="150" t="s">
        <v>19</v>
      </c>
      <c r="I113" s="152"/>
      <c r="L113" s="149"/>
      <c r="M113" s="153"/>
      <c r="U113" s="154"/>
      <c r="AT113" s="150" t="s">
        <v>201</v>
      </c>
      <c r="AU113" s="150" t="s">
        <v>84</v>
      </c>
      <c r="AV113" s="12" t="s">
        <v>82</v>
      </c>
      <c r="AW113" s="12" t="s">
        <v>35</v>
      </c>
      <c r="AX113" s="12" t="s">
        <v>74</v>
      </c>
      <c r="AY113" s="150" t="s">
        <v>121</v>
      </c>
    </row>
    <row r="114" spans="2:65" s="13" customFormat="1" ht="11.25">
      <c r="B114" s="155"/>
      <c r="D114" s="138" t="s">
        <v>201</v>
      </c>
      <c r="E114" s="156" t="s">
        <v>19</v>
      </c>
      <c r="F114" s="157" t="s">
        <v>82</v>
      </c>
      <c r="H114" s="158">
        <v>1</v>
      </c>
      <c r="I114" s="159"/>
      <c r="L114" s="155"/>
      <c r="M114" s="160"/>
      <c r="U114" s="161"/>
      <c r="AT114" s="156" t="s">
        <v>201</v>
      </c>
      <c r="AU114" s="156" t="s">
        <v>84</v>
      </c>
      <c r="AV114" s="13" t="s">
        <v>84</v>
      </c>
      <c r="AW114" s="13" t="s">
        <v>35</v>
      </c>
      <c r="AX114" s="13" t="s">
        <v>82</v>
      </c>
      <c r="AY114" s="156" t="s">
        <v>121</v>
      </c>
    </row>
    <row r="115" spans="2:65" s="11" customFormat="1" ht="25.9" customHeight="1">
      <c r="B115" s="113"/>
      <c r="D115" s="114" t="s">
        <v>73</v>
      </c>
      <c r="E115" s="115" t="s">
        <v>119</v>
      </c>
      <c r="F115" s="115" t="s">
        <v>120</v>
      </c>
      <c r="I115" s="116"/>
      <c r="J115" s="117">
        <f>BK115</f>
        <v>0</v>
      </c>
      <c r="L115" s="113"/>
      <c r="M115" s="118"/>
      <c r="P115" s="119">
        <f>P116+P123+P129</f>
        <v>0</v>
      </c>
      <c r="R115" s="119">
        <f>R116+R123+R129</f>
        <v>2.1125700000000003</v>
      </c>
      <c r="T115" s="119">
        <f>T116+T123+T129</f>
        <v>22.815939999999998</v>
      </c>
      <c r="U115" s="120"/>
      <c r="AR115" s="114" t="s">
        <v>84</v>
      </c>
      <c r="AT115" s="121" t="s">
        <v>73</v>
      </c>
      <c r="AU115" s="121" t="s">
        <v>74</v>
      </c>
      <c r="AY115" s="114" t="s">
        <v>121</v>
      </c>
      <c r="BK115" s="122">
        <f>BK116+BK123+BK129</f>
        <v>0</v>
      </c>
    </row>
    <row r="116" spans="2:65" s="11" customFormat="1" ht="22.9" customHeight="1">
      <c r="B116" s="113"/>
      <c r="D116" s="114" t="s">
        <v>73</v>
      </c>
      <c r="E116" s="123" t="s">
        <v>205</v>
      </c>
      <c r="F116" s="123" t="s">
        <v>206</v>
      </c>
      <c r="I116" s="116"/>
      <c r="J116" s="124">
        <f>BK116</f>
        <v>0</v>
      </c>
      <c r="L116" s="113"/>
      <c r="M116" s="118"/>
      <c r="P116" s="119">
        <f>SUM(P117:P122)</f>
        <v>0</v>
      </c>
      <c r="R116" s="119">
        <f>SUM(R117:R122)</f>
        <v>5.8650000000000008E-2</v>
      </c>
      <c r="T116" s="119">
        <f>SUM(T117:T122)</f>
        <v>0</v>
      </c>
      <c r="U116" s="120"/>
      <c r="AR116" s="114" t="s">
        <v>84</v>
      </c>
      <c r="AT116" s="121" t="s">
        <v>73</v>
      </c>
      <c r="AU116" s="121" t="s">
        <v>82</v>
      </c>
      <c r="AY116" s="114" t="s">
        <v>121</v>
      </c>
      <c r="BK116" s="122">
        <f>SUM(BK117:BK122)</f>
        <v>0</v>
      </c>
    </row>
    <row r="117" spans="2:65" s="1" customFormat="1" ht="16.5" customHeight="1">
      <c r="B117" s="31"/>
      <c r="C117" s="125" t="s">
        <v>207</v>
      </c>
      <c r="D117" s="125" t="s">
        <v>124</v>
      </c>
      <c r="E117" s="126" t="s">
        <v>208</v>
      </c>
      <c r="F117" s="127" t="s">
        <v>209</v>
      </c>
      <c r="G117" s="128" t="s">
        <v>210</v>
      </c>
      <c r="H117" s="129">
        <v>300</v>
      </c>
      <c r="I117" s="130"/>
      <c r="J117" s="131">
        <f>ROUND(I117*H117,2)</f>
        <v>0</v>
      </c>
      <c r="K117" s="127" t="s">
        <v>128</v>
      </c>
      <c r="L117" s="31"/>
      <c r="M117" s="132" t="s">
        <v>19</v>
      </c>
      <c r="N117" s="133" t="s">
        <v>45</v>
      </c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4">
        <f>S117*H117</f>
        <v>0</v>
      </c>
      <c r="U117" s="135" t="s">
        <v>19</v>
      </c>
      <c r="AR117" s="136" t="s">
        <v>129</v>
      </c>
      <c r="AT117" s="136" t="s">
        <v>124</v>
      </c>
      <c r="AU117" s="136" t="s">
        <v>84</v>
      </c>
      <c r="AY117" s="16" t="s">
        <v>121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6" t="s">
        <v>82</v>
      </c>
      <c r="BK117" s="137">
        <f>ROUND(I117*H117,2)</f>
        <v>0</v>
      </c>
      <c r="BL117" s="16" t="s">
        <v>129</v>
      </c>
      <c r="BM117" s="136" t="s">
        <v>211</v>
      </c>
    </row>
    <row r="118" spans="2:65" s="1" customFormat="1" ht="11.25">
      <c r="B118" s="31"/>
      <c r="D118" s="138" t="s">
        <v>131</v>
      </c>
      <c r="F118" s="139" t="s">
        <v>212</v>
      </c>
      <c r="I118" s="140"/>
      <c r="L118" s="31"/>
      <c r="M118" s="141"/>
      <c r="U118" s="52"/>
      <c r="AT118" s="16" t="s">
        <v>131</v>
      </c>
      <c r="AU118" s="16" t="s">
        <v>84</v>
      </c>
    </row>
    <row r="119" spans="2:65" s="1" customFormat="1" ht="11.25">
      <c r="B119" s="31"/>
      <c r="D119" s="142" t="s">
        <v>133</v>
      </c>
      <c r="F119" s="143" t="s">
        <v>213</v>
      </c>
      <c r="I119" s="140"/>
      <c r="L119" s="31"/>
      <c r="M119" s="141"/>
      <c r="U119" s="52"/>
      <c r="AT119" s="16" t="s">
        <v>133</v>
      </c>
      <c r="AU119" s="16" t="s">
        <v>84</v>
      </c>
    </row>
    <row r="120" spans="2:65" s="1" customFormat="1" ht="16.5" customHeight="1">
      <c r="B120" s="31"/>
      <c r="C120" s="162" t="s">
        <v>158</v>
      </c>
      <c r="D120" s="162" t="s">
        <v>214</v>
      </c>
      <c r="E120" s="163" t="s">
        <v>215</v>
      </c>
      <c r="F120" s="164" t="s">
        <v>216</v>
      </c>
      <c r="G120" s="165" t="s">
        <v>210</v>
      </c>
      <c r="H120" s="166">
        <v>345</v>
      </c>
      <c r="I120" s="167"/>
      <c r="J120" s="168">
        <f>ROUND(I120*H120,2)</f>
        <v>0</v>
      </c>
      <c r="K120" s="164" t="s">
        <v>128</v>
      </c>
      <c r="L120" s="169"/>
      <c r="M120" s="170" t="s">
        <v>19</v>
      </c>
      <c r="N120" s="171" t="s">
        <v>45</v>
      </c>
      <c r="P120" s="134">
        <f>O120*H120</f>
        <v>0</v>
      </c>
      <c r="Q120" s="134">
        <v>1.7000000000000001E-4</v>
      </c>
      <c r="R120" s="134">
        <f>Q120*H120</f>
        <v>5.8650000000000008E-2</v>
      </c>
      <c r="S120" s="134">
        <v>0</v>
      </c>
      <c r="T120" s="134">
        <f>S120*H120</f>
        <v>0</v>
      </c>
      <c r="U120" s="135" t="s">
        <v>19</v>
      </c>
      <c r="AR120" s="136" t="s">
        <v>217</v>
      </c>
      <c r="AT120" s="136" t="s">
        <v>214</v>
      </c>
      <c r="AU120" s="136" t="s">
        <v>84</v>
      </c>
      <c r="AY120" s="16" t="s">
        <v>121</v>
      </c>
      <c r="BE120" s="137">
        <f>IF(N120="základní",J120,0)</f>
        <v>0</v>
      </c>
      <c r="BF120" s="137">
        <f>IF(N120="snížená",J120,0)</f>
        <v>0</v>
      </c>
      <c r="BG120" s="137">
        <f>IF(N120="zákl. přenesená",J120,0)</f>
        <v>0</v>
      </c>
      <c r="BH120" s="137">
        <f>IF(N120="sníž. přenesená",J120,0)</f>
        <v>0</v>
      </c>
      <c r="BI120" s="137">
        <f>IF(N120="nulová",J120,0)</f>
        <v>0</v>
      </c>
      <c r="BJ120" s="16" t="s">
        <v>82</v>
      </c>
      <c r="BK120" s="137">
        <f>ROUND(I120*H120,2)</f>
        <v>0</v>
      </c>
      <c r="BL120" s="16" t="s">
        <v>129</v>
      </c>
      <c r="BM120" s="136" t="s">
        <v>218</v>
      </c>
    </row>
    <row r="121" spans="2:65" s="1" customFormat="1" ht="11.25">
      <c r="B121" s="31"/>
      <c r="D121" s="138" t="s">
        <v>131</v>
      </c>
      <c r="F121" s="139" t="s">
        <v>216</v>
      </c>
      <c r="I121" s="140"/>
      <c r="L121" s="31"/>
      <c r="M121" s="141"/>
      <c r="U121" s="52"/>
      <c r="AT121" s="16" t="s">
        <v>131</v>
      </c>
      <c r="AU121" s="16" t="s">
        <v>84</v>
      </c>
    </row>
    <row r="122" spans="2:65" s="13" customFormat="1" ht="11.25">
      <c r="B122" s="155"/>
      <c r="D122" s="138" t="s">
        <v>201</v>
      </c>
      <c r="F122" s="157" t="s">
        <v>219</v>
      </c>
      <c r="H122" s="158">
        <v>345</v>
      </c>
      <c r="I122" s="159"/>
      <c r="L122" s="155"/>
      <c r="M122" s="160"/>
      <c r="U122" s="161"/>
      <c r="AT122" s="156" t="s">
        <v>201</v>
      </c>
      <c r="AU122" s="156" t="s">
        <v>84</v>
      </c>
      <c r="AV122" s="13" t="s">
        <v>84</v>
      </c>
      <c r="AW122" s="13" t="s">
        <v>4</v>
      </c>
      <c r="AX122" s="13" t="s">
        <v>82</v>
      </c>
      <c r="AY122" s="156" t="s">
        <v>121</v>
      </c>
    </row>
    <row r="123" spans="2:65" s="11" customFormat="1" ht="22.9" customHeight="1">
      <c r="B123" s="113"/>
      <c r="D123" s="114" t="s">
        <v>73</v>
      </c>
      <c r="E123" s="123" t="s">
        <v>220</v>
      </c>
      <c r="F123" s="123" t="s">
        <v>221</v>
      </c>
      <c r="I123" s="116"/>
      <c r="J123" s="124">
        <f>BK123</f>
        <v>0</v>
      </c>
      <c r="L123" s="113"/>
      <c r="M123" s="118"/>
      <c r="P123" s="119">
        <f>SUM(P124:P128)</f>
        <v>0</v>
      </c>
      <c r="R123" s="119">
        <f>SUM(R124:R128)</f>
        <v>2.7600000000000003E-2</v>
      </c>
      <c r="T123" s="119">
        <f>SUM(T124:T128)</f>
        <v>0</v>
      </c>
      <c r="U123" s="120"/>
      <c r="AR123" s="114" t="s">
        <v>84</v>
      </c>
      <c r="AT123" s="121" t="s">
        <v>73</v>
      </c>
      <c r="AU123" s="121" t="s">
        <v>82</v>
      </c>
      <c r="AY123" s="114" t="s">
        <v>121</v>
      </c>
      <c r="BK123" s="122">
        <f>SUM(BK124:BK128)</f>
        <v>0</v>
      </c>
    </row>
    <row r="124" spans="2:65" s="1" customFormat="1" ht="16.5" customHeight="1">
      <c r="B124" s="31"/>
      <c r="C124" s="125" t="s">
        <v>222</v>
      </c>
      <c r="D124" s="125" t="s">
        <v>124</v>
      </c>
      <c r="E124" s="126" t="s">
        <v>223</v>
      </c>
      <c r="F124" s="127" t="s">
        <v>224</v>
      </c>
      <c r="G124" s="128" t="s">
        <v>210</v>
      </c>
      <c r="H124" s="129">
        <v>300</v>
      </c>
      <c r="I124" s="130"/>
      <c r="J124" s="131">
        <f>ROUND(I124*H124,2)</f>
        <v>0</v>
      </c>
      <c r="K124" s="127" t="s">
        <v>128</v>
      </c>
      <c r="L124" s="31"/>
      <c r="M124" s="132" t="s">
        <v>19</v>
      </c>
      <c r="N124" s="133" t="s">
        <v>45</v>
      </c>
      <c r="P124" s="134">
        <f>O124*H124</f>
        <v>0</v>
      </c>
      <c r="Q124" s="134">
        <v>0</v>
      </c>
      <c r="R124" s="134">
        <f>Q124*H124</f>
        <v>0</v>
      </c>
      <c r="S124" s="134">
        <v>0</v>
      </c>
      <c r="T124" s="134">
        <f>S124*H124</f>
        <v>0</v>
      </c>
      <c r="U124" s="135" t="s">
        <v>19</v>
      </c>
      <c r="AR124" s="136" t="s">
        <v>129</v>
      </c>
      <c r="AT124" s="136" t="s">
        <v>124</v>
      </c>
      <c r="AU124" s="136" t="s">
        <v>84</v>
      </c>
      <c r="AY124" s="16" t="s">
        <v>121</v>
      </c>
      <c r="BE124" s="137">
        <f>IF(N124="základní",J124,0)</f>
        <v>0</v>
      </c>
      <c r="BF124" s="137">
        <f>IF(N124="snížená",J124,0)</f>
        <v>0</v>
      </c>
      <c r="BG124" s="137">
        <f>IF(N124="zákl. přenesená",J124,0)</f>
        <v>0</v>
      </c>
      <c r="BH124" s="137">
        <f>IF(N124="sníž. přenesená",J124,0)</f>
        <v>0</v>
      </c>
      <c r="BI124" s="137">
        <f>IF(N124="nulová",J124,0)</f>
        <v>0</v>
      </c>
      <c r="BJ124" s="16" t="s">
        <v>82</v>
      </c>
      <c r="BK124" s="137">
        <f>ROUND(I124*H124,2)</f>
        <v>0</v>
      </c>
      <c r="BL124" s="16" t="s">
        <v>129</v>
      </c>
      <c r="BM124" s="136" t="s">
        <v>225</v>
      </c>
    </row>
    <row r="125" spans="2:65" s="1" customFormat="1" ht="11.25">
      <c r="B125" s="31"/>
      <c r="D125" s="138" t="s">
        <v>131</v>
      </c>
      <c r="F125" s="139" t="s">
        <v>226</v>
      </c>
      <c r="I125" s="140"/>
      <c r="L125" s="31"/>
      <c r="M125" s="141"/>
      <c r="U125" s="52"/>
      <c r="AT125" s="16" t="s">
        <v>131</v>
      </c>
      <c r="AU125" s="16" t="s">
        <v>84</v>
      </c>
    </row>
    <row r="126" spans="2:65" s="1" customFormat="1" ht="11.25">
      <c r="B126" s="31"/>
      <c r="D126" s="142" t="s">
        <v>133</v>
      </c>
      <c r="F126" s="143" t="s">
        <v>227</v>
      </c>
      <c r="I126" s="140"/>
      <c r="L126" s="31"/>
      <c r="M126" s="141"/>
      <c r="U126" s="52"/>
      <c r="AT126" s="16" t="s">
        <v>133</v>
      </c>
      <c r="AU126" s="16" t="s">
        <v>84</v>
      </c>
    </row>
    <row r="127" spans="2:65" s="1" customFormat="1" ht="16.5" customHeight="1">
      <c r="B127" s="31"/>
      <c r="C127" s="162" t="s">
        <v>228</v>
      </c>
      <c r="D127" s="162" t="s">
        <v>214</v>
      </c>
      <c r="E127" s="163" t="s">
        <v>229</v>
      </c>
      <c r="F127" s="164" t="s">
        <v>230</v>
      </c>
      <c r="G127" s="165" t="s">
        <v>210</v>
      </c>
      <c r="H127" s="166">
        <v>345</v>
      </c>
      <c r="I127" s="167"/>
      <c r="J127" s="168">
        <f>ROUND(I127*H127,2)</f>
        <v>0</v>
      </c>
      <c r="K127" s="164" t="s">
        <v>128</v>
      </c>
      <c r="L127" s="169"/>
      <c r="M127" s="170" t="s">
        <v>19</v>
      </c>
      <c r="N127" s="171" t="s">
        <v>45</v>
      </c>
      <c r="P127" s="134">
        <f>O127*H127</f>
        <v>0</v>
      </c>
      <c r="Q127" s="134">
        <v>8.0000000000000007E-5</v>
      </c>
      <c r="R127" s="134">
        <f>Q127*H127</f>
        <v>2.7600000000000003E-2</v>
      </c>
      <c r="S127" s="134">
        <v>0</v>
      </c>
      <c r="T127" s="134">
        <f>S127*H127</f>
        <v>0</v>
      </c>
      <c r="U127" s="135" t="s">
        <v>19</v>
      </c>
      <c r="AR127" s="136" t="s">
        <v>217</v>
      </c>
      <c r="AT127" s="136" t="s">
        <v>214</v>
      </c>
      <c r="AU127" s="136" t="s">
        <v>84</v>
      </c>
      <c r="AY127" s="16" t="s">
        <v>121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82</v>
      </c>
      <c r="BK127" s="137">
        <f>ROUND(I127*H127,2)</f>
        <v>0</v>
      </c>
      <c r="BL127" s="16" t="s">
        <v>129</v>
      </c>
      <c r="BM127" s="136" t="s">
        <v>231</v>
      </c>
    </row>
    <row r="128" spans="2:65" s="1" customFormat="1" ht="11.25">
      <c r="B128" s="31"/>
      <c r="D128" s="138" t="s">
        <v>131</v>
      </c>
      <c r="F128" s="139" t="s">
        <v>230</v>
      </c>
      <c r="I128" s="140"/>
      <c r="L128" s="31"/>
      <c r="M128" s="141"/>
      <c r="U128" s="52"/>
      <c r="AT128" s="16" t="s">
        <v>131</v>
      </c>
      <c r="AU128" s="16" t="s">
        <v>84</v>
      </c>
    </row>
    <row r="129" spans="2:65" s="11" customFormat="1" ht="22.9" customHeight="1">
      <c r="B129" s="113"/>
      <c r="D129" s="114" t="s">
        <v>73</v>
      </c>
      <c r="E129" s="123" t="s">
        <v>122</v>
      </c>
      <c r="F129" s="123" t="s">
        <v>123</v>
      </c>
      <c r="I129" s="116"/>
      <c r="J129" s="124">
        <f>BK129</f>
        <v>0</v>
      </c>
      <c r="L129" s="113"/>
      <c r="M129" s="118"/>
      <c r="P129" s="119">
        <f>SUM(P130:P318)</f>
        <v>0</v>
      </c>
      <c r="R129" s="119">
        <f>SUM(R130:R318)</f>
        <v>2.0263200000000001</v>
      </c>
      <c r="T129" s="119">
        <f>SUM(T130:T318)</f>
        <v>22.815939999999998</v>
      </c>
      <c r="U129" s="120"/>
      <c r="AR129" s="114" t="s">
        <v>84</v>
      </c>
      <c r="AT129" s="121" t="s">
        <v>73</v>
      </c>
      <c r="AU129" s="121" t="s">
        <v>82</v>
      </c>
      <c r="AY129" s="114" t="s">
        <v>121</v>
      </c>
      <c r="BK129" s="122">
        <f>SUM(BK130:BK318)</f>
        <v>0</v>
      </c>
    </row>
    <row r="130" spans="2:65" s="1" customFormat="1" ht="16.5" customHeight="1">
      <c r="B130" s="31"/>
      <c r="C130" s="125" t="s">
        <v>232</v>
      </c>
      <c r="D130" s="125" t="s">
        <v>124</v>
      </c>
      <c r="E130" s="126" t="s">
        <v>233</v>
      </c>
      <c r="F130" s="127" t="s">
        <v>234</v>
      </c>
      <c r="G130" s="128" t="s">
        <v>127</v>
      </c>
      <c r="H130" s="129">
        <v>456</v>
      </c>
      <c r="I130" s="130"/>
      <c r="J130" s="131">
        <f>ROUND(I130*H130,2)</f>
        <v>0</v>
      </c>
      <c r="K130" s="127" t="s">
        <v>19</v>
      </c>
      <c r="L130" s="31"/>
      <c r="M130" s="132" t="s">
        <v>19</v>
      </c>
      <c r="N130" s="133" t="s">
        <v>45</v>
      </c>
      <c r="P130" s="134">
        <f>O130*H130</f>
        <v>0</v>
      </c>
      <c r="Q130" s="134">
        <v>0</v>
      </c>
      <c r="R130" s="134">
        <f>Q130*H130</f>
        <v>0</v>
      </c>
      <c r="S130" s="134">
        <v>4.6800000000000001E-2</v>
      </c>
      <c r="T130" s="134">
        <f>S130*H130</f>
        <v>21.340800000000002</v>
      </c>
      <c r="U130" s="135" t="s">
        <v>19</v>
      </c>
      <c r="AR130" s="136" t="s">
        <v>129</v>
      </c>
      <c r="AT130" s="136" t="s">
        <v>124</v>
      </c>
      <c r="AU130" s="136" t="s">
        <v>84</v>
      </c>
      <c r="AY130" s="16" t="s">
        <v>121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82</v>
      </c>
      <c r="BK130" s="137">
        <f>ROUND(I130*H130,2)</f>
        <v>0</v>
      </c>
      <c r="BL130" s="16" t="s">
        <v>129</v>
      </c>
      <c r="BM130" s="136" t="s">
        <v>235</v>
      </c>
    </row>
    <row r="131" spans="2:65" s="1" customFormat="1" ht="11.25">
      <c r="B131" s="31"/>
      <c r="D131" s="138" t="s">
        <v>131</v>
      </c>
      <c r="F131" s="139" t="s">
        <v>234</v>
      </c>
      <c r="I131" s="140"/>
      <c r="L131" s="31"/>
      <c r="M131" s="141"/>
      <c r="U131" s="52"/>
      <c r="AT131" s="16" t="s">
        <v>131</v>
      </c>
      <c r="AU131" s="16" t="s">
        <v>84</v>
      </c>
    </row>
    <row r="132" spans="2:65" s="1" customFormat="1" ht="16.5" customHeight="1">
      <c r="B132" s="31"/>
      <c r="C132" s="162" t="s">
        <v>236</v>
      </c>
      <c r="D132" s="162" t="s">
        <v>214</v>
      </c>
      <c r="E132" s="163" t="s">
        <v>237</v>
      </c>
      <c r="F132" s="164" t="s">
        <v>238</v>
      </c>
      <c r="G132" s="165" t="s">
        <v>127</v>
      </c>
      <c r="H132" s="166">
        <v>912</v>
      </c>
      <c r="I132" s="167"/>
      <c r="J132" s="168">
        <f>ROUND(I132*H132,2)</f>
        <v>0</v>
      </c>
      <c r="K132" s="164" t="s">
        <v>19</v>
      </c>
      <c r="L132" s="169"/>
      <c r="M132" s="170" t="s">
        <v>19</v>
      </c>
      <c r="N132" s="171" t="s">
        <v>45</v>
      </c>
      <c r="P132" s="134">
        <f>O132*H132</f>
        <v>0</v>
      </c>
      <c r="Q132" s="134">
        <v>2.9E-4</v>
      </c>
      <c r="R132" s="134">
        <f>Q132*H132</f>
        <v>0.26447999999999999</v>
      </c>
      <c r="S132" s="134">
        <v>0</v>
      </c>
      <c r="T132" s="134">
        <f>S132*H132</f>
        <v>0</v>
      </c>
      <c r="U132" s="135" t="s">
        <v>19</v>
      </c>
      <c r="AR132" s="136" t="s">
        <v>217</v>
      </c>
      <c r="AT132" s="136" t="s">
        <v>214</v>
      </c>
      <c r="AU132" s="136" t="s">
        <v>84</v>
      </c>
      <c r="AY132" s="16" t="s">
        <v>121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6" t="s">
        <v>82</v>
      </c>
      <c r="BK132" s="137">
        <f>ROUND(I132*H132,2)</f>
        <v>0</v>
      </c>
      <c r="BL132" s="16" t="s">
        <v>129</v>
      </c>
      <c r="BM132" s="136" t="s">
        <v>239</v>
      </c>
    </row>
    <row r="133" spans="2:65" s="1" customFormat="1" ht="11.25">
      <c r="B133" s="31"/>
      <c r="D133" s="138" t="s">
        <v>131</v>
      </c>
      <c r="F133" s="139" t="s">
        <v>238</v>
      </c>
      <c r="I133" s="140"/>
      <c r="L133" s="31"/>
      <c r="M133" s="141"/>
      <c r="U133" s="52"/>
      <c r="AT133" s="16" t="s">
        <v>131</v>
      </c>
      <c r="AU133" s="16" t="s">
        <v>84</v>
      </c>
    </row>
    <row r="134" spans="2:65" s="1" customFormat="1" ht="16.5" customHeight="1">
      <c r="B134" s="31"/>
      <c r="C134" s="125" t="s">
        <v>240</v>
      </c>
      <c r="D134" s="125" t="s">
        <v>124</v>
      </c>
      <c r="E134" s="126" t="s">
        <v>241</v>
      </c>
      <c r="F134" s="127" t="s">
        <v>242</v>
      </c>
      <c r="G134" s="128" t="s">
        <v>127</v>
      </c>
      <c r="H134" s="129">
        <v>2</v>
      </c>
      <c r="I134" s="130"/>
      <c r="J134" s="131">
        <f>ROUND(I134*H134,2)</f>
        <v>0</v>
      </c>
      <c r="K134" s="127" t="s">
        <v>128</v>
      </c>
      <c r="L134" s="31"/>
      <c r="M134" s="132" t="s">
        <v>19</v>
      </c>
      <c r="N134" s="133" t="s">
        <v>45</v>
      </c>
      <c r="P134" s="134">
        <f>O134*H134</f>
        <v>0</v>
      </c>
      <c r="Q134" s="134">
        <v>0</v>
      </c>
      <c r="R134" s="134">
        <f>Q134*H134</f>
        <v>0</v>
      </c>
      <c r="S134" s="134">
        <v>0</v>
      </c>
      <c r="T134" s="134">
        <f>S134*H134</f>
        <v>0</v>
      </c>
      <c r="U134" s="135" t="s">
        <v>19</v>
      </c>
      <c r="AR134" s="136" t="s">
        <v>129</v>
      </c>
      <c r="AT134" s="136" t="s">
        <v>124</v>
      </c>
      <c r="AU134" s="136" t="s">
        <v>84</v>
      </c>
      <c r="AY134" s="16" t="s">
        <v>121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6" t="s">
        <v>82</v>
      </c>
      <c r="BK134" s="137">
        <f>ROUND(I134*H134,2)</f>
        <v>0</v>
      </c>
      <c r="BL134" s="16" t="s">
        <v>129</v>
      </c>
      <c r="BM134" s="136" t="s">
        <v>243</v>
      </c>
    </row>
    <row r="135" spans="2:65" s="1" customFormat="1" ht="11.25">
      <c r="B135" s="31"/>
      <c r="D135" s="138" t="s">
        <v>131</v>
      </c>
      <c r="F135" s="139" t="s">
        <v>244</v>
      </c>
      <c r="I135" s="140"/>
      <c r="L135" s="31"/>
      <c r="M135" s="141"/>
      <c r="U135" s="52"/>
      <c r="AT135" s="16" t="s">
        <v>131</v>
      </c>
      <c r="AU135" s="16" t="s">
        <v>84</v>
      </c>
    </row>
    <row r="136" spans="2:65" s="1" customFormat="1" ht="11.25">
      <c r="B136" s="31"/>
      <c r="D136" s="142" t="s">
        <v>133</v>
      </c>
      <c r="F136" s="143" t="s">
        <v>245</v>
      </c>
      <c r="I136" s="140"/>
      <c r="L136" s="31"/>
      <c r="M136" s="141"/>
      <c r="U136" s="52"/>
      <c r="AT136" s="16" t="s">
        <v>133</v>
      </c>
      <c r="AU136" s="16" t="s">
        <v>84</v>
      </c>
    </row>
    <row r="137" spans="2:65" s="1" customFormat="1" ht="16.5" customHeight="1">
      <c r="B137" s="31"/>
      <c r="C137" s="162" t="s">
        <v>8</v>
      </c>
      <c r="D137" s="162" t="s">
        <v>214</v>
      </c>
      <c r="E137" s="163" t="s">
        <v>246</v>
      </c>
      <c r="F137" s="164" t="s">
        <v>247</v>
      </c>
      <c r="G137" s="165" t="s">
        <v>127</v>
      </c>
      <c r="H137" s="166">
        <v>2</v>
      </c>
      <c r="I137" s="167"/>
      <c r="J137" s="168">
        <f>ROUND(I137*H137,2)</f>
        <v>0</v>
      </c>
      <c r="K137" s="164" t="s">
        <v>128</v>
      </c>
      <c r="L137" s="169"/>
      <c r="M137" s="170" t="s">
        <v>19</v>
      </c>
      <c r="N137" s="171" t="s">
        <v>45</v>
      </c>
      <c r="P137" s="134">
        <f>O137*H137</f>
        <v>0</v>
      </c>
      <c r="Q137" s="134">
        <v>0.05</v>
      </c>
      <c r="R137" s="134">
        <f>Q137*H137</f>
        <v>0.1</v>
      </c>
      <c r="S137" s="134">
        <v>0</v>
      </c>
      <c r="T137" s="134">
        <f>S137*H137</f>
        <v>0</v>
      </c>
      <c r="U137" s="135" t="s">
        <v>19</v>
      </c>
      <c r="AR137" s="136" t="s">
        <v>217</v>
      </c>
      <c r="AT137" s="136" t="s">
        <v>214</v>
      </c>
      <c r="AU137" s="136" t="s">
        <v>84</v>
      </c>
      <c r="AY137" s="16" t="s">
        <v>121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6" t="s">
        <v>82</v>
      </c>
      <c r="BK137" s="137">
        <f>ROUND(I137*H137,2)</f>
        <v>0</v>
      </c>
      <c r="BL137" s="16" t="s">
        <v>129</v>
      </c>
      <c r="BM137" s="136" t="s">
        <v>248</v>
      </c>
    </row>
    <row r="138" spans="2:65" s="1" customFormat="1" ht="11.25">
      <c r="B138" s="31"/>
      <c r="D138" s="138" t="s">
        <v>131</v>
      </c>
      <c r="F138" s="139" t="s">
        <v>247</v>
      </c>
      <c r="I138" s="140"/>
      <c r="L138" s="31"/>
      <c r="M138" s="141"/>
      <c r="U138" s="52"/>
      <c r="AT138" s="16" t="s">
        <v>131</v>
      </c>
      <c r="AU138" s="16" t="s">
        <v>84</v>
      </c>
    </row>
    <row r="139" spans="2:65" s="1" customFormat="1" ht="16.5" customHeight="1">
      <c r="B139" s="31"/>
      <c r="C139" s="125" t="s">
        <v>129</v>
      </c>
      <c r="D139" s="125" t="s">
        <v>124</v>
      </c>
      <c r="E139" s="126" t="s">
        <v>249</v>
      </c>
      <c r="F139" s="127" t="s">
        <v>250</v>
      </c>
      <c r="G139" s="128" t="s">
        <v>127</v>
      </c>
      <c r="H139" s="129">
        <v>10</v>
      </c>
      <c r="I139" s="130"/>
      <c r="J139" s="131">
        <f>ROUND(I139*H139,2)</f>
        <v>0</v>
      </c>
      <c r="K139" s="127" t="s">
        <v>128</v>
      </c>
      <c r="L139" s="31"/>
      <c r="M139" s="132" t="s">
        <v>19</v>
      </c>
      <c r="N139" s="133" t="s">
        <v>45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4">
        <f>S139*H139</f>
        <v>0</v>
      </c>
      <c r="U139" s="135" t="s">
        <v>19</v>
      </c>
      <c r="AR139" s="136" t="s">
        <v>129</v>
      </c>
      <c r="AT139" s="136" t="s">
        <v>124</v>
      </c>
      <c r="AU139" s="136" t="s">
        <v>84</v>
      </c>
      <c r="AY139" s="16" t="s">
        <v>121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6" t="s">
        <v>82</v>
      </c>
      <c r="BK139" s="137">
        <f>ROUND(I139*H139,2)</f>
        <v>0</v>
      </c>
      <c r="BL139" s="16" t="s">
        <v>129</v>
      </c>
      <c r="BM139" s="136" t="s">
        <v>251</v>
      </c>
    </row>
    <row r="140" spans="2:65" s="1" customFormat="1" ht="11.25">
      <c r="B140" s="31"/>
      <c r="D140" s="138" t="s">
        <v>131</v>
      </c>
      <c r="F140" s="139" t="s">
        <v>252</v>
      </c>
      <c r="I140" s="140"/>
      <c r="L140" s="31"/>
      <c r="M140" s="141"/>
      <c r="U140" s="52"/>
      <c r="AT140" s="16" t="s">
        <v>131</v>
      </c>
      <c r="AU140" s="16" t="s">
        <v>84</v>
      </c>
    </row>
    <row r="141" spans="2:65" s="1" customFormat="1" ht="11.25">
      <c r="B141" s="31"/>
      <c r="D141" s="142" t="s">
        <v>133</v>
      </c>
      <c r="F141" s="143" t="s">
        <v>253</v>
      </c>
      <c r="I141" s="140"/>
      <c r="L141" s="31"/>
      <c r="M141" s="141"/>
      <c r="U141" s="52"/>
      <c r="AT141" s="16" t="s">
        <v>133</v>
      </c>
      <c r="AU141" s="16" t="s">
        <v>84</v>
      </c>
    </row>
    <row r="142" spans="2:65" s="1" customFormat="1" ht="16.5" customHeight="1">
      <c r="B142" s="31"/>
      <c r="C142" s="162" t="s">
        <v>254</v>
      </c>
      <c r="D142" s="162" t="s">
        <v>214</v>
      </c>
      <c r="E142" s="163" t="s">
        <v>255</v>
      </c>
      <c r="F142" s="164" t="s">
        <v>256</v>
      </c>
      <c r="G142" s="165" t="s">
        <v>127</v>
      </c>
      <c r="H142" s="166">
        <v>10</v>
      </c>
      <c r="I142" s="167"/>
      <c r="J142" s="168">
        <f>ROUND(I142*H142,2)</f>
        <v>0</v>
      </c>
      <c r="K142" s="164" t="s">
        <v>128</v>
      </c>
      <c r="L142" s="169"/>
      <c r="M142" s="170" t="s">
        <v>19</v>
      </c>
      <c r="N142" s="171" t="s">
        <v>45</v>
      </c>
      <c r="P142" s="134">
        <f>O142*H142</f>
        <v>0</v>
      </c>
      <c r="Q142" s="134">
        <v>2.9000000000000001E-2</v>
      </c>
      <c r="R142" s="134">
        <f>Q142*H142</f>
        <v>0.29000000000000004</v>
      </c>
      <c r="S142" s="134">
        <v>0</v>
      </c>
      <c r="T142" s="134">
        <f>S142*H142</f>
        <v>0</v>
      </c>
      <c r="U142" s="135" t="s">
        <v>19</v>
      </c>
      <c r="AR142" s="136" t="s">
        <v>217</v>
      </c>
      <c r="AT142" s="136" t="s">
        <v>214</v>
      </c>
      <c r="AU142" s="136" t="s">
        <v>84</v>
      </c>
      <c r="AY142" s="16" t="s">
        <v>121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6" t="s">
        <v>82</v>
      </c>
      <c r="BK142" s="137">
        <f>ROUND(I142*H142,2)</f>
        <v>0</v>
      </c>
      <c r="BL142" s="16" t="s">
        <v>129</v>
      </c>
      <c r="BM142" s="136" t="s">
        <v>257</v>
      </c>
    </row>
    <row r="143" spans="2:65" s="1" customFormat="1" ht="11.25">
      <c r="B143" s="31"/>
      <c r="D143" s="138" t="s">
        <v>131</v>
      </c>
      <c r="F143" s="139" t="s">
        <v>256</v>
      </c>
      <c r="I143" s="140"/>
      <c r="L143" s="31"/>
      <c r="M143" s="141"/>
      <c r="U143" s="52"/>
      <c r="AT143" s="16" t="s">
        <v>131</v>
      </c>
      <c r="AU143" s="16" t="s">
        <v>84</v>
      </c>
    </row>
    <row r="144" spans="2:65" s="1" customFormat="1" ht="16.5" customHeight="1">
      <c r="B144" s="31"/>
      <c r="C144" s="125" t="s">
        <v>258</v>
      </c>
      <c r="D144" s="125" t="s">
        <v>124</v>
      </c>
      <c r="E144" s="126" t="s">
        <v>259</v>
      </c>
      <c r="F144" s="127" t="s">
        <v>260</v>
      </c>
      <c r="G144" s="128" t="s">
        <v>127</v>
      </c>
      <c r="H144" s="129">
        <v>12</v>
      </c>
      <c r="I144" s="130"/>
      <c r="J144" s="131">
        <f>ROUND(I144*H144,2)</f>
        <v>0</v>
      </c>
      <c r="K144" s="127" t="s">
        <v>128</v>
      </c>
      <c r="L144" s="31"/>
      <c r="M144" s="132" t="s">
        <v>19</v>
      </c>
      <c r="N144" s="133" t="s">
        <v>45</v>
      </c>
      <c r="P144" s="134">
        <f>O144*H144</f>
        <v>0</v>
      </c>
      <c r="Q144" s="134">
        <v>0</v>
      </c>
      <c r="R144" s="134">
        <f>Q144*H144</f>
        <v>0</v>
      </c>
      <c r="S144" s="134">
        <v>0</v>
      </c>
      <c r="T144" s="134">
        <f>S144*H144</f>
        <v>0</v>
      </c>
      <c r="U144" s="135" t="s">
        <v>19</v>
      </c>
      <c r="AR144" s="136" t="s">
        <v>129</v>
      </c>
      <c r="AT144" s="136" t="s">
        <v>124</v>
      </c>
      <c r="AU144" s="136" t="s">
        <v>84</v>
      </c>
      <c r="AY144" s="16" t="s">
        <v>121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6" t="s">
        <v>82</v>
      </c>
      <c r="BK144" s="137">
        <f>ROUND(I144*H144,2)</f>
        <v>0</v>
      </c>
      <c r="BL144" s="16" t="s">
        <v>129</v>
      </c>
      <c r="BM144" s="136" t="s">
        <v>261</v>
      </c>
    </row>
    <row r="145" spans="2:65" s="1" customFormat="1" ht="11.25">
      <c r="B145" s="31"/>
      <c r="D145" s="138" t="s">
        <v>131</v>
      </c>
      <c r="F145" s="139" t="s">
        <v>262</v>
      </c>
      <c r="I145" s="140"/>
      <c r="L145" s="31"/>
      <c r="M145" s="141"/>
      <c r="U145" s="52"/>
      <c r="AT145" s="16" t="s">
        <v>131</v>
      </c>
      <c r="AU145" s="16" t="s">
        <v>84</v>
      </c>
    </row>
    <row r="146" spans="2:65" s="1" customFormat="1" ht="11.25">
      <c r="B146" s="31"/>
      <c r="D146" s="142" t="s">
        <v>133</v>
      </c>
      <c r="F146" s="143" t="s">
        <v>263</v>
      </c>
      <c r="I146" s="140"/>
      <c r="L146" s="31"/>
      <c r="M146" s="141"/>
      <c r="U146" s="52"/>
      <c r="AT146" s="16" t="s">
        <v>133</v>
      </c>
      <c r="AU146" s="16" t="s">
        <v>84</v>
      </c>
    </row>
    <row r="147" spans="2:65" s="1" customFormat="1" ht="16.5" customHeight="1">
      <c r="B147" s="31"/>
      <c r="C147" s="162" t="s">
        <v>264</v>
      </c>
      <c r="D147" s="162" t="s">
        <v>214</v>
      </c>
      <c r="E147" s="163" t="s">
        <v>265</v>
      </c>
      <c r="F147" s="164" t="s">
        <v>266</v>
      </c>
      <c r="G147" s="165" t="s">
        <v>127</v>
      </c>
      <c r="H147" s="166">
        <v>12</v>
      </c>
      <c r="I147" s="167"/>
      <c r="J147" s="168">
        <f>ROUND(I147*H147,2)</f>
        <v>0</v>
      </c>
      <c r="K147" s="164" t="s">
        <v>128</v>
      </c>
      <c r="L147" s="169"/>
      <c r="M147" s="170" t="s">
        <v>19</v>
      </c>
      <c r="N147" s="171" t="s">
        <v>45</v>
      </c>
      <c r="P147" s="134">
        <f>O147*H147</f>
        <v>0</v>
      </c>
      <c r="Q147" s="134">
        <v>3.4000000000000002E-2</v>
      </c>
      <c r="R147" s="134">
        <f>Q147*H147</f>
        <v>0.40800000000000003</v>
      </c>
      <c r="S147" s="134">
        <v>0</v>
      </c>
      <c r="T147" s="134">
        <f>S147*H147</f>
        <v>0</v>
      </c>
      <c r="U147" s="135" t="s">
        <v>19</v>
      </c>
      <c r="AR147" s="136" t="s">
        <v>217</v>
      </c>
      <c r="AT147" s="136" t="s">
        <v>214</v>
      </c>
      <c r="AU147" s="136" t="s">
        <v>84</v>
      </c>
      <c r="AY147" s="16" t="s">
        <v>121</v>
      </c>
      <c r="BE147" s="137">
        <f>IF(N147="základní",J147,0)</f>
        <v>0</v>
      </c>
      <c r="BF147" s="137">
        <f>IF(N147="snížená",J147,0)</f>
        <v>0</v>
      </c>
      <c r="BG147" s="137">
        <f>IF(N147="zákl. přenesená",J147,0)</f>
        <v>0</v>
      </c>
      <c r="BH147" s="137">
        <f>IF(N147="sníž. přenesená",J147,0)</f>
        <v>0</v>
      </c>
      <c r="BI147" s="137">
        <f>IF(N147="nulová",J147,0)</f>
        <v>0</v>
      </c>
      <c r="BJ147" s="16" t="s">
        <v>82</v>
      </c>
      <c r="BK147" s="137">
        <f>ROUND(I147*H147,2)</f>
        <v>0</v>
      </c>
      <c r="BL147" s="16" t="s">
        <v>129</v>
      </c>
      <c r="BM147" s="136" t="s">
        <v>267</v>
      </c>
    </row>
    <row r="148" spans="2:65" s="1" customFormat="1" ht="11.25">
      <c r="B148" s="31"/>
      <c r="D148" s="138" t="s">
        <v>131</v>
      </c>
      <c r="F148" s="139" t="s">
        <v>266</v>
      </c>
      <c r="I148" s="140"/>
      <c r="L148" s="31"/>
      <c r="M148" s="141"/>
      <c r="U148" s="52"/>
      <c r="AT148" s="16" t="s">
        <v>131</v>
      </c>
      <c r="AU148" s="16" t="s">
        <v>84</v>
      </c>
    </row>
    <row r="149" spans="2:65" s="1" customFormat="1" ht="16.5" customHeight="1">
      <c r="B149" s="31"/>
      <c r="C149" s="125" t="s">
        <v>268</v>
      </c>
      <c r="D149" s="125" t="s">
        <v>124</v>
      </c>
      <c r="E149" s="126" t="s">
        <v>269</v>
      </c>
      <c r="F149" s="127" t="s">
        <v>270</v>
      </c>
      <c r="G149" s="128" t="s">
        <v>127</v>
      </c>
      <c r="H149" s="129">
        <v>3</v>
      </c>
      <c r="I149" s="130"/>
      <c r="J149" s="131">
        <f>ROUND(I149*H149,2)</f>
        <v>0</v>
      </c>
      <c r="K149" s="127" t="s">
        <v>128</v>
      </c>
      <c r="L149" s="31"/>
      <c r="M149" s="132" t="s">
        <v>19</v>
      </c>
      <c r="N149" s="133" t="s">
        <v>45</v>
      </c>
      <c r="P149" s="134">
        <f>O149*H149</f>
        <v>0</v>
      </c>
      <c r="Q149" s="134">
        <v>0</v>
      </c>
      <c r="R149" s="134">
        <f>Q149*H149</f>
        <v>0</v>
      </c>
      <c r="S149" s="134">
        <v>0</v>
      </c>
      <c r="T149" s="134">
        <f>S149*H149</f>
        <v>0</v>
      </c>
      <c r="U149" s="135" t="s">
        <v>19</v>
      </c>
      <c r="AR149" s="136" t="s">
        <v>129</v>
      </c>
      <c r="AT149" s="136" t="s">
        <v>124</v>
      </c>
      <c r="AU149" s="136" t="s">
        <v>84</v>
      </c>
      <c r="AY149" s="16" t="s">
        <v>121</v>
      </c>
      <c r="BE149" s="137">
        <f>IF(N149="základní",J149,0)</f>
        <v>0</v>
      </c>
      <c r="BF149" s="137">
        <f>IF(N149="snížená",J149,0)</f>
        <v>0</v>
      </c>
      <c r="BG149" s="137">
        <f>IF(N149="zákl. přenesená",J149,0)</f>
        <v>0</v>
      </c>
      <c r="BH149" s="137">
        <f>IF(N149="sníž. přenesená",J149,0)</f>
        <v>0</v>
      </c>
      <c r="BI149" s="137">
        <f>IF(N149="nulová",J149,0)</f>
        <v>0</v>
      </c>
      <c r="BJ149" s="16" t="s">
        <v>82</v>
      </c>
      <c r="BK149" s="137">
        <f>ROUND(I149*H149,2)</f>
        <v>0</v>
      </c>
      <c r="BL149" s="16" t="s">
        <v>129</v>
      </c>
      <c r="BM149" s="136" t="s">
        <v>271</v>
      </c>
    </row>
    <row r="150" spans="2:65" s="1" customFormat="1" ht="11.25">
      <c r="B150" s="31"/>
      <c r="D150" s="138" t="s">
        <v>131</v>
      </c>
      <c r="F150" s="139" t="s">
        <v>272</v>
      </c>
      <c r="I150" s="140"/>
      <c r="L150" s="31"/>
      <c r="M150" s="141"/>
      <c r="U150" s="52"/>
      <c r="AT150" s="16" t="s">
        <v>131</v>
      </c>
      <c r="AU150" s="16" t="s">
        <v>84</v>
      </c>
    </row>
    <row r="151" spans="2:65" s="1" customFormat="1" ht="11.25">
      <c r="B151" s="31"/>
      <c r="D151" s="142" t="s">
        <v>133</v>
      </c>
      <c r="F151" s="143" t="s">
        <v>273</v>
      </c>
      <c r="I151" s="140"/>
      <c r="L151" s="31"/>
      <c r="M151" s="141"/>
      <c r="U151" s="52"/>
      <c r="AT151" s="16" t="s">
        <v>133</v>
      </c>
      <c r="AU151" s="16" t="s">
        <v>84</v>
      </c>
    </row>
    <row r="152" spans="2:65" s="1" customFormat="1" ht="16.5" customHeight="1">
      <c r="B152" s="31"/>
      <c r="C152" s="162" t="s">
        <v>7</v>
      </c>
      <c r="D152" s="162" t="s">
        <v>214</v>
      </c>
      <c r="E152" s="163" t="s">
        <v>274</v>
      </c>
      <c r="F152" s="164" t="s">
        <v>275</v>
      </c>
      <c r="G152" s="165" t="s">
        <v>127</v>
      </c>
      <c r="H152" s="166">
        <v>3</v>
      </c>
      <c r="I152" s="167"/>
      <c r="J152" s="168">
        <f>ROUND(I152*H152,2)</f>
        <v>0</v>
      </c>
      <c r="K152" s="164" t="s">
        <v>128</v>
      </c>
      <c r="L152" s="169"/>
      <c r="M152" s="170" t="s">
        <v>19</v>
      </c>
      <c r="N152" s="171" t="s">
        <v>45</v>
      </c>
      <c r="P152" s="134">
        <f>O152*H152</f>
        <v>0</v>
      </c>
      <c r="Q152" s="134">
        <v>5.8000000000000003E-2</v>
      </c>
      <c r="R152" s="134">
        <f>Q152*H152</f>
        <v>0.17400000000000002</v>
      </c>
      <c r="S152" s="134">
        <v>0</v>
      </c>
      <c r="T152" s="134">
        <f>S152*H152</f>
        <v>0</v>
      </c>
      <c r="U152" s="135" t="s">
        <v>19</v>
      </c>
      <c r="AR152" s="136" t="s">
        <v>217</v>
      </c>
      <c r="AT152" s="136" t="s">
        <v>214</v>
      </c>
      <c r="AU152" s="136" t="s">
        <v>84</v>
      </c>
      <c r="AY152" s="16" t="s">
        <v>121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6" t="s">
        <v>82</v>
      </c>
      <c r="BK152" s="137">
        <f>ROUND(I152*H152,2)</f>
        <v>0</v>
      </c>
      <c r="BL152" s="16" t="s">
        <v>129</v>
      </c>
      <c r="BM152" s="136" t="s">
        <v>276</v>
      </c>
    </row>
    <row r="153" spans="2:65" s="1" customFormat="1" ht="11.25">
      <c r="B153" s="31"/>
      <c r="D153" s="138" t="s">
        <v>131</v>
      </c>
      <c r="F153" s="139" t="s">
        <v>275</v>
      </c>
      <c r="I153" s="140"/>
      <c r="L153" s="31"/>
      <c r="M153" s="141"/>
      <c r="U153" s="52"/>
      <c r="AT153" s="16" t="s">
        <v>131</v>
      </c>
      <c r="AU153" s="16" t="s">
        <v>84</v>
      </c>
    </row>
    <row r="154" spans="2:65" s="1" customFormat="1" ht="16.5" customHeight="1">
      <c r="B154" s="31"/>
      <c r="C154" s="125" t="s">
        <v>277</v>
      </c>
      <c r="D154" s="125" t="s">
        <v>124</v>
      </c>
      <c r="E154" s="126" t="s">
        <v>278</v>
      </c>
      <c r="F154" s="127" t="s">
        <v>279</v>
      </c>
      <c r="G154" s="128" t="s">
        <v>127</v>
      </c>
      <c r="H154" s="129">
        <v>3</v>
      </c>
      <c r="I154" s="130"/>
      <c r="J154" s="131">
        <f>ROUND(I154*H154,2)</f>
        <v>0</v>
      </c>
      <c r="K154" s="127" t="s">
        <v>128</v>
      </c>
      <c r="L154" s="31"/>
      <c r="M154" s="132" t="s">
        <v>19</v>
      </c>
      <c r="N154" s="133" t="s">
        <v>45</v>
      </c>
      <c r="P154" s="134">
        <f>O154*H154</f>
        <v>0</v>
      </c>
      <c r="Q154" s="134">
        <v>0</v>
      </c>
      <c r="R154" s="134">
        <f>Q154*H154</f>
        <v>0</v>
      </c>
      <c r="S154" s="134">
        <v>0</v>
      </c>
      <c r="T154" s="134">
        <f>S154*H154</f>
        <v>0</v>
      </c>
      <c r="U154" s="135" t="s">
        <v>19</v>
      </c>
      <c r="AR154" s="136" t="s">
        <v>129</v>
      </c>
      <c r="AT154" s="136" t="s">
        <v>124</v>
      </c>
      <c r="AU154" s="136" t="s">
        <v>84</v>
      </c>
      <c r="AY154" s="16" t="s">
        <v>121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16" t="s">
        <v>82</v>
      </c>
      <c r="BK154" s="137">
        <f>ROUND(I154*H154,2)</f>
        <v>0</v>
      </c>
      <c r="BL154" s="16" t="s">
        <v>129</v>
      </c>
      <c r="BM154" s="136" t="s">
        <v>280</v>
      </c>
    </row>
    <row r="155" spans="2:65" s="1" customFormat="1" ht="11.25">
      <c r="B155" s="31"/>
      <c r="D155" s="138" t="s">
        <v>131</v>
      </c>
      <c r="F155" s="139" t="s">
        <v>281</v>
      </c>
      <c r="I155" s="140"/>
      <c r="L155" s="31"/>
      <c r="M155" s="141"/>
      <c r="U155" s="52"/>
      <c r="AT155" s="16" t="s">
        <v>131</v>
      </c>
      <c r="AU155" s="16" t="s">
        <v>84</v>
      </c>
    </row>
    <row r="156" spans="2:65" s="1" customFormat="1" ht="11.25">
      <c r="B156" s="31"/>
      <c r="D156" s="142" t="s">
        <v>133</v>
      </c>
      <c r="F156" s="143" t="s">
        <v>282</v>
      </c>
      <c r="I156" s="140"/>
      <c r="L156" s="31"/>
      <c r="M156" s="141"/>
      <c r="U156" s="52"/>
      <c r="AT156" s="16" t="s">
        <v>133</v>
      </c>
      <c r="AU156" s="16" t="s">
        <v>84</v>
      </c>
    </row>
    <row r="157" spans="2:65" s="1" customFormat="1" ht="16.5" customHeight="1">
      <c r="B157" s="31"/>
      <c r="C157" s="162" t="s">
        <v>283</v>
      </c>
      <c r="D157" s="162" t="s">
        <v>214</v>
      </c>
      <c r="E157" s="163" t="s">
        <v>284</v>
      </c>
      <c r="F157" s="164" t="s">
        <v>285</v>
      </c>
      <c r="G157" s="165" t="s">
        <v>127</v>
      </c>
      <c r="H157" s="166">
        <v>3</v>
      </c>
      <c r="I157" s="167"/>
      <c r="J157" s="168">
        <f>ROUND(I157*H157,2)</f>
        <v>0</v>
      </c>
      <c r="K157" s="164" t="s">
        <v>128</v>
      </c>
      <c r="L157" s="169"/>
      <c r="M157" s="170" t="s">
        <v>19</v>
      </c>
      <c r="N157" s="171" t="s">
        <v>45</v>
      </c>
      <c r="P157" s="134">
        <f>O157*H157</f>
        <v>0</v>
      </c>
      <c r="Q157" s="134">
        <v>4.5999999999999999E-2</v>
      </c>
      <c r="R157" s="134">
        <f>Q157*H157</f>
        <v>0.13800000000000001</v>
      </c>
      <c r="S157" s="134">
        <v>0</v>
      </c>
      <c r="T157" s="134">
        <f>S157*H157</f>
        <v>0</v>
      </c>
      <c r="U157" s="135" t="s">
        <v>19</v>
      </c>
      <c r="AR157" s="136" t="s">
        <v>217</v>
      </c>
      <c r="AT157" s="136" t="s">
        <v>214</v>
      </c>
      <c r="AU157" s="136" t="s">
        <v>84</v>
      </c>
      <c r="AY157" s="16" t="s">
        <v>121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6" t="s">
        <v>82</v>
      </c>
      <c r="BK157" s="137">
        <f>ROUND(I157*H157,2)</f>
        <v>0</v>
      </c>
      <c r="BL157" s="16" t="s">
        <v>129</v>
      </c>
      <c r="BM157" s="136" t="s">
        <v>286</v>
      </c>
    </row>
    <row r="158" spans="2:65" s="1" customFormat="1" ht="11.25">
      <c r="B158" s="31"/>
      <c r="D158" s="138" t="s">
        <v>131</v>
      </c>
      <c r="F158" s="139" t="s">
        <v>285</v>
      </c>
      <c r="I158" s="140"/>
      <c r="L158" s="31"/>
      <c r="M158" s="141"/>
      <c r="U158" s="52"/>
      <c r="AT158" s="16" t="s">
        <v>131</v>
      </c>
      <c r="AU158" s="16" t="s">
        <v>84</v>
      </c>
    </row>
    <row r="159" spans="2:65" s="1" customFormat="1" ht="16.5" customHeight="1">
      <c r="B159" s="31"/>
      <c r="C159" s="125" t="s">
        <v>287</v>
      </c>
      <c r="D159" s="125" t="s">
        <v>124</v>
      </c>
      <c r="E159" s="126" t="s">
        <v>288</v>
      </c>
      <c r="F159" s="127" t="s">
        <v>289</v>
      </c>
      <c r="G159" s="128" t="s">
        <v>127</v>
      </c>
      <c r="H159" s="129">
        <v>1</v>
      </c>
      <c r="I159" s="130"/>
      <c r="J159" s="131">
        <f>ROUND(I159*H159,2)</f>
        <v>0</v>
      </c>
      <c r="K159" s="127" t="s">
        <v>128</v>
      </c>
      <c r="L159" s="31"/>
      <c r="M159" s="132" t="s">
        <v>19</v>
      </c>
      <c r="N159" s="133" t="s">
        <v>45</v>
      </c>
      <c r="P159" s="134">
        <f>O159*H159</f>
        <v>0</v>
      </c>
      <c r="Q159" s="134">
        <v>0</v>
      </c>
      <c r="R159" s="134">
        <f>Q159*H159</f>
        <v>0</v>
      </c>
      <c r="S159" s="134">
        <v>0</v>
      </c>
      <c r="T159" s="134">
        <f>S159*H159</f>
        <v>0</v>
      </c>
      <c r="U159" s="135" t="s">
        <v>19</v>
      </c>
      <c r="AR159" s="136" t="s">
        <v>129</v>
      </c>
      <c r="AT159" s="136" t="s">
        <v>124</v>
      </c>
      <c r="AU159" s="136" t="s">
        <v>84</v>
      </c>
      <c r="AY159" s="16" t="s">
        <v>121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16" t="s">
        <v>82</v>
      </c>
      <c r="BK159" s="137">
        <f>ROUND(I159*H159,2)</f>
        <v>0</v>
      </c>
      <c r="BL159" s="16" t="s">
        <v>129</v>
      </c>
      <c r="BM159" s="136" t="s">
        <v>290</v>
      </c>
    </row>
    <row r="160" spans="2:65" s="1" customFormat="1" ht="11.25">
      <c r="B160" s="31"/>
      <c r="D160" s="138" t="s">
        <v>131</v>
      </c>
      <c r="F160" s="139" t="s">
        <v>291</v>
      </c>
      <c r="I160" s="140"/>
      <c r="L160" s="31"/>
      <c r="M160" s="141"/>
      <c r="U160" s="52"/>
      <c r="AT160" s="16" t="s">
        <v>131</v>
      </c>
      <c r="AU160" s="16" t="s">
        <v>84</v>
      </c>
    </row>
    <row r="161" spans="2:65" s="1" customFormat="1" ht="11.25">
      <c r="B161" s="31"/>
      <c r="D161" s="142" t="s">
        <v>133</v>
      </c>
      <c r="F161" s="143" t="s">
        <v>292</v>
      </c>
      <c r="I161" s="140"/>
      <c r="L161" s="31"/>
      <c r="M161" s="141"/>
      <c r="U161" s="52"/>
      <c r="AT161" s="16" t="s">
        <v>133</v>
      </c>
      <c r="AU161" s="16" t="s">
        <v>84</v>
      </c>
    </row>
    <row r="162" spans="2:65" s="1" customFormat="1" ht="16.5" customHeight="1">
      <c r="B162" s="31"/>
      <c r="C162" s="162" t="s">
        <v>293</v>
      </c>
      <c r="D162" s="162" t="s">
        <v>214</v>
      </c>
      <c r="E162" s="163" t="s">
        <v>294</v>
      </c>
      <c r="F162" s="164" t="s">
        <v>295</v>
      </c>
      <c r="G162" s="165" t="s">
        <v>127</v>
      </c>
      <c r="H162" s="166">
        <v>1</v>
      </c>
      <c r="I162" s="167"/>
      <c r="J162" s="168">
        <f>ROUND(I162*H162,2)</f>
        <v>0</v>
      </c>
      <c r="K162" s="164" t="s">
        <v>19</v>
      </c>
      <c r="L162" s="169"/>
      <c r="M162" s="170" t="s">
        <v>19</v>
      </c>
      <c r="N162" s="171" t="s">
        <v>45</v>
      </c>
      <c r="P162" s="134">
        <f>O162*H162</f>
        <v>0</v>
      </c>
      <c r="Q162" s="134">
        <v>4.5999999999999999E-2</v>
      </c>
      <c r="R162" s="134">
        <f>Q162*H162</f>
        <v>4.5999999999999999E-2</v>
      </c>
      <c r="S162" s="134">
        <v>0</v>
      </c>
      <c r="T162" s="134">
        <f>S162*H162</f>
        <v>0</v>
      </c>
      <c r="U162" s="135" t="s">
        <v>19</v>
      </c>
      <c r="AR162" s="136" t="s">
        <v>217</v>
      </c>
      <c r="AT162" s="136" t="s">
        <v>214</v>
      </c>
      <c r="AU162" s="136" t="s">
        <v>84</v>
      </c>
      <c r="AY162" s="16" t="s">
        <v>121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16" t="s">
        <v>82</v>
      </c>
      <c r="BK162" s="137">
        <f>ROUND(I162*H162,2)</f>
        <v>0</v>
      </c>
      <c r="BL162" s="16" t="s">
        <v>129</v>
      </c>
      <c r="BM162" s="136" t="s">
        <v>296</v>
      </c>
    </row>
    <row r="163" spans="2:65" s="1" customFormat="1" ht="11.25">
      <c r="B163" s="31"/>
      <c r="D163" s="138" t="s">
        <v>131</v>
      </c>
      <c r="F163" s="139" t="s">
        <v>295</v>
      </c>
      <c r="I163" s="140"/>
      <c r="L163" s="31"/>
      <c r="M163" s="141"/>
      <c r="U163" s="52"/>
      <c r="AT163" s="16" t="s">
        <v>131</v>
      </c>
      <c r="AU163" s="16" t="s">
        <v>84</v>
      </c>
    </row>
    <row r="164" spans="2:65" s="1" customFormat="1" ht="16.5" customHeight="1">
      <c r="B164" s="31"/>
      <c r="C164" s="125" t="s">
        <v>297</v>
      </c>
      <c r="D164" s="125" t="s">
        <v>124</v>
      </c>
      <c r="E164" s="126" t="s">
        <v>298</v>
      </c>
      <c r="F164" s="127" t="s">
        <v>299</v>
      </c>
      <c r="G164" s="128" t="s">
        <v>127</v>
      </c>
      <c r="H164" s="129">
        <v>4</v>
      </c>
      <c r="I164" s="130"/>
      <c r="J164" s="131">
        <f>ROUND(I164*H164,2)</f>
        <v>0</v>
      </c>
      <c r="K164" s="127" t="s">
        <v>128</v>
      </c>
      <c r="L164" s="31"/>
      <c r="M164" s="132" t="s">
        <v>19</v>
      </c>
      <c r="N164" s="133" t="s">
        <v>45</v>
      </c>
      <c r="P164" s="134">
        <f>O164*H164</f>
        <v>0</v>
      </c>
      <c r="Q164" s="134">
        <v>0</v>
      </c>
      <c r="R164" s="134">
        <f>Q164*H164</f>
        <v>0</v>
      </c>
      <c r="S164" s="134">
        <v>0.01</v>
      </c>
      <c r="T164" s="134">
        <f>S164*H164</f>
        <v>0.04</v>
      </c>
      <c r="U164" s="135" t="s">
        <v>19</v>
      </c>
      <c r="AR164" s="136" t="s">
        <v>129</v>
      </c>
      <c r="AT164" s="136" t="s">
        <v>124</v>
      </c>
      <c r="AU164" s="136" t="s">
        <v>84</v>
      </c>
      <c r="AY164" s="16" t="s">
        <v>121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6" t="s">
        <v>82</v>
      </c>
      <c r="BK164" s="137">
        <f>ROUND(I164*H164,2)</f>
        <v>0</v>
      </c>
      <c r="BL164" s="16" t="s">
        <v>129</v>
      </c>
      <c r="BM164" s="136" t="s">
        <v>300</v>
      </c>
    </row>
    <row r="165" spans="2:65" s="1" customFormat="1" ht="11.25">
      <c r="B165" s="31"/>
      <c r="D165" s="138" t="s">
        <v>131</v>
      </c>
      <c r="F165" s="139" t="s">
        <v>301</v>
      </c>
      <c r="I165" s="140"/>
      <c r="L165" s="31"/>
      <c r="M165" s="141"/>
      <c r="U165" s="52"/>
      <c r="AT165" s="16" t="s">
        <v>131</v>
      </c>
      <c r="AU165" s="16" t="s">
        <v>84</v>
      </c>
    </row>
    <row r="166" spans="2:65" s="1" customFormat="1" ht="11.25">
      <c r="B166" s="31"/>
      <c r="D166" s="142" t="s">
        <v>133</v>
      </c>
      <c r="F166" s="143" t="s">
        <v>302</v>
      </c>
      <c r="I166" s="140"/>
      <c r="L166" s="31"/>
      <c r="M166" s="141"/>
      <c r="U166" s="52"/>
      <c r="AT166" s="16" t="s">
        <v>133</v>
      </c>
      <c r="AU166" s="16" t="s">
        <v>84</v>
      </c>
    </row>
    <row r="167" spans="2:65" s="1" customFormat="1" ht="16.5" customHeight="1">
      <c r="B167" s="31"/>
      <c r="C167" s="125" t="s">
        <v>303</v>
      </c>
      <c r="D167" s="125" t="s">
        <v>124</v>
      </c>
      <c r="E167" s="126" t="s">
        <v>304</v>
      </c>
      <c r="F167" s="127" t="s">
        <v>305</v>
      </c>
      <c r="G167" s="128" t="s">
        <v>127</v>
      </c>
      <c r="H167" s="129">
        <v>18</v>
      </c>
      <c r="I167" s="130"/>
      <c r="J167" s="131">
        <f>ROUND(I167*H167,2)</f>
        <v>0</v>
      </c>
      <c r="K167" s="127" t="s">
        <v>128</v>
      </c>
      <c r="L167" s="31"/>
      <c r="M167" s="132" t="s">
        <v>19</v>
      </c>
      <c r="N167" s="133" t="s">
        <v>45</v>
      </c>
      <c r="P167" s="134">
        <f>O167*H167</f>
        <v>0</v>
      </c>
      <c r="Q167" s="134">
        <v>0</v>
      </c>
      <c r="R167" s="134">
        <f>Q167*H167</f>
        <v>0</v>
      </c>
      <c r="S167" s="134">
        <v>1.4999999999999999E-2</v>
      </c>
      <c r="T167" s="134">
        <f>S167*H167</f>
        <v>0.27</v>
      </c>
      <c r="U167" s="135" t="s">
        <v>19</v>
      </c>
      <c r="AR167" s="136" t="s">
        <v>129</v>
      </c>
      <c r="AT167" s="136" t="s">
        <v>124</v>
      </c>
      <c r="AU167" s="136" t="s">
        <v>84</v>
      </c>
      <c r="AY167" s="16" t="s">
        <v>121</v>
      </c>
      <c r="BE167" s="137">
        <f>IF(N167="základní",J167,0)</f>
        <v>0</v>
      </c>
      <c r="BF167" s="137">
        <f>IF(N167="snížená",J167,0)</f>
        <v>0</v>
      </c>
      <c r="BG167" s="137">
        <f>IF(N167="zákl. přenesená",J167,0)</f>
        <v>0</v>
      </c>
      <c r="BH167" s="137">
        <f>IF(N167="sníž. přenesená",J167,0)</f>
        <v>0</v>
      </c>
      <c r="BI167" s="137">
        <f>IF(N167="nulová",J167,0)</f>
        <v>0</v>
      </c>
      <c r="BJ167" s="16" t="s">
        <v>82</v>
      </c>
      <c r="BK167" s="137">
        <f>ROUND(I167*H167,2)</f>
        <v>0</v>
      </c>
      <c r="BL167" s="16" t="s">
        <v>129</v>
      </c>
      <c r="BM167" s="136" t="s">
        <v>306</v>
      </c>
    </row>
    <row r="168" spans="2:65" s="1" customFormat="1" ht="11.25">
      <c r="B168" s="31"/>
      <c r="D168" s="138" t="s">
        <v>131</v>
      </c>
      <c r="F168" s="139" t="s">
        <v>307</v>
      </c>
      <c r="I168" s="140"/>
      <c r="L168" s="31"/>
      <c r="M168" s="141"/>
      <c r="U168" s="52"/>
      <c r="AT168" s="16" t="s">
        <v>131</v>
      </c>
      <c r="AU168" s="16" t="s">
        <v>84</v>
      </c>
    </row>
    <row r="169" spans="2:65" s="1" customFormat="1" ht="11.25">
      <c r="B169" s="31"/>
      <c r="D169" s="142" t="s">
        <v>133</v>
      </c>
      <c r="F169" s="143" t="s">
        <v>308</v>
      </c>
      <c r="I169" s="140"/>
      <c r="L169" s="31"/>
      <c r="M169" s="141"/>
      <c r="U169" s="52"/>
      <c r="AT169" s="16" t="s">
        <v>133</v>
      </c>
      <c r="AU169" s="16" t="s">
        <v>84</v>
      </c>
    </row>
    <row r="170" spans="2:65" s="1" customFormat="1" ht="16.5" customHeight="1">
      <c r="B170" s="31"/>
      <c r="C170" s="125" t="s">
        <v>309</v>
      </c>
      <c r="D170" s="125" t="s">
        <v>124</v>
      </c>
      <c r="E170" s="126" t="s">
        <v>310</v>
      </c>
      <c r="F170" s="127" t="s">
        <v>311</v>
      </c>
      <c r="G170" s="128" t="s">
        <v>127</v>
      </c>
      <c r="H170" s="129">
        <v>10</v>
      </c>
      <c r="I170" s="130"/>
      <c r="J170" s="131">
        <f>ROUND(I170*H170,2)</f>
        <v>0</v>
      </c>
      <c r="K170" s="127" t="s">
        <v>128</v>
      </c>
      <c r="L170" s="31"/>
      <c r="M170" s="132" t="s">
        <v>19</v>
      </c>
      <c r="N170" s="133" t="s">
        <v>45</v>
      </c>
      <c r="P170" s="134">
        <f>O170*H170</f>
        <v>0</v>
      </c>
      <c r="Q170" s="134">
        <v>0</v>
      </c>
      <c r="R170" s="134">
        <f>Q170*H170</f>
        <v>0</v>
      </c>
      <c r="S170" s="134">
        <v>2.5999999999999999E-2</v>
      </c>
      <c r="T170" s="134">
        <f>S170*H170</f>
        <v>0.26</v>
      </c>
      <c r="U170" s="135" t="s">
        <v>19</v>
      </c>
      <c r="AR170" s="136" t="s">
        <v>129</v>
      </c>
      <c r="AT170" s="136" t="s">
        <v>124</v>
      </c>
      <c r="AU170" s="136" t="s">
        <v>84</v>
      </c>
      <c r="AY170" s="16" t="s">
        <v>121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6" t="s">
        <v>82</v>
      </c>
      <c r="BK170" s="137">
        <f>ROUND(I170*H170,2)</f>
        <v>0</v>
      </c>
      <c r="BL170" s="16" t="s">
        <v>129</v>
      </c>
      <c r="BM170" s="136" t="s">
        <v>312</v>
      </c>
    </row>
    <row r="171" spans="2:65" s="1" customFormat="1" ht="11.25">
      <c r="B171" s="31"/>
      <c r="D171" s="138" t="s">
        <v>131</v>
      </c>
      <c r="F171" s="139" t="s">
        <v>313</v>
      </c>
      <c r="I171" s="140"/>
      <c r="L171" s="31"/>
      <c r="M171" s="141"/>
      <c r="U171" s="52"/>
      <c r="AT171" s="16" t="s">
        <v>131</v>
      </c>
      <c r="AU171" s="16" t="s">
        <v>84</v>
      </c>
    </row>
    <row r="172" spans="2:65" s="1" customFormat="1" ht="11.25">
      <c r="B172" s="31"/>
      <c r="D172" s="142" t="s">
        <v>133</v>
      </c>
      <c r="F172" s="143" t="s">
        <v>314</v>
      </c>
      <c r="I172" s="140"/>
      <c r="L172" s="31"/>
      <c r="M172" s="141"/>
      <c r="U172" s="52"/>
      <c r="AT172" s="16" t="s">
        <v>133</v>
      </c>
      <c r="AU172" s="16" t="s">
        <v>84</v>
      </c>
    </row>
    <row r="173" spans="2:65" s="1" customFormat="1" ht="16.5" customHeight="1">
      <c r="B173" s="31"/>
      <c r="C173" s="125" t="s">
        <v>315</v>
      </c>
      <c r="D173" s="125" t="s">
        <v>124</v>
      </c>
      <c r="E173" s="126" t="s">
        <v>316</v>
      </c>
      <c r="F173" s="127" t="s">
        <v>317</v>
      </c>
      <c r="G173" s="128" t="s">
        <v>127</v>
      </c>
      <c r="H173" s="129">
        <v>4</v>
      </c>
      <c r="I173" s="130"/>
      <c r="J173" s="131">
        <f>ROUND(I173*H173,2)</f>
        <v>0</v>
      </c>
      <c r="K173" s="127" t="s">
        <v>128</v>
      </c>
      <c r="L173" s="31"/>
      <c r="M173" s="132" t="s">
        <v>19</v>
      </c>
      <c r="N173" s="133" t="s">
        <v>45</v>
      </c>
      <c r="P173" s="134">
        <f>O173*H173</f>
        <v>0</v>
      </c>
      <c r="Q173" s="134">
        <v>0</v>
      </c>
      <c r="R173" s="134">
        <f>Q173*H173</f>
        <v>0</v>
      </c>
      <c r="S173" s="134">
        <v>1.4999999999999999E-2</v>
      </c>
      <c r="T173" s="134">
        <f>S173*H173</f>
        <v>0.06</v>
      </c>
      <c r="U173" s="135" t="s">
        <v>19</v>
      </c>
      <c r="AR173" s="136" t="s">
        <v>129</v>
      </c>
      <c r="AT173" s="136" t="s">
        <v>124</v>
      </c>
      <c r="AU173" s="136" t="s">
        <v>84</v>
      </c>
      <c r="AY173" s="16" t="s">
        <v>121</v>
      </c>
      <c r="BE173" s="137">
        <f>IF(N173="základní",J173,0)</f>
        <v>0</v>
      </c>
      <c r="BF173" s="137">
        <f>IF(N173="snížená",J173,0)</f>
        <v>0</v>
      </c>
      <c r="BG173" s="137">
        <f>IF(N173="zákl. přenesená",J173,0)</f>
        <v>0</v>
      </c>
      <c r="BH173" s="137">
        <f>IF(N173="sníž. přenesená",J173,0)</f>
        <v>0</v>
      </c>
      <c r="BI173" s="137">
        <f>IF(N173="nulová",J173,0)</f>
        <v>0</v>
      </c>
      <c r="BJ173" s="16" t="s">
        <v>82</v>
      </c>
      <c r="BK173" s="137">
        <f>ROUND(I173*H173,2)</f>
        <v>0</v>
      </c>
      <c r="BL173" s="16" t="s">
        <v>129</v>
      </c>
      <c r="BM173" s="136" t="s">
        <v>318</v>
      </c>
    </row>
    <row r="174" spans="2:65" s="1" customFormat="1" ht="11.25">
      <c r="B174" s="31"/>
      <c r="D174" s="138" t="s">
        <v>131</v>
      </c>
      <c r="F174" s="139" t="s">
        <v>319</v>
      </c>
      <c r="I174" s="140"/>
      <c r="L174" s="31"/>
      <c r="M174" s="141"/>
      <c r="U174" s="52"/>
      <c r="AT174" s="16" t="s">
        <v>131</v>
      </c>
      <c r="AU174" s="16" t="s">
        <v>84</v>
      </c>
    </row>
    <row r="175" spans="2:65" s="1" customFormat="1" ht="11.25">
      <c r="B175" s="31"/>
      <c r="D175" s="142" t="s">
        <v>133</v>
      </c>
      <c r="F175" s="143" t="s">
        <v>320</v>
      </c>
      <c r="I175" s="140"/>
      <c r="L175" s="31"/>
      <c r="M175" s="141"/>
      <c r="U175" s="52"/>
      <c r="AT175" s="16" t="s">
        <v>133</v>
      </c>
      <c r="AU175" s="16" t="s">
        <v>84</v>
      </c>
    </row>
    <row r="176" spans="2:65" s="1" customFormat="1" ht="16.5" customHeight="1">
      <c r="B176" s="31"/>
      <c r="C176" s="125" t="s">
        <v>321</v>
      </c>
      <c r="D176" s="125" t="s">
        <v>124</v>
      </c>
      <c r="E176" s="126" t="s">
        <v>322</v>
      </c>
      <c r="F176" s="127" t="s">
        <v>323</v>
      </c>
      <c r="G176" s="128" t="s">
        <v>127</v>
      </c>
      <c r="H176" s="129">
        <v>4</v>
      </c>
      <c r="I176" s="130"/>
      <c r="J176" s="131">
        <f>ROUND(I176*H176,2)</f>
        <v>0</v>
      </c>
      <c r="K176" s="127" t="s">
        <v>128</v>
      </c>
      <c r="L176" s="31"/>
      <c r="M176" s="132" t="s">
        <v>19</v>
      </c>
      <c r="N176" s="133" t="s">
        <v>45</v>
      </c>
      <c r="P176" s="134">
        <f>O176*H176</f>
        <v>0</v>
      </c>
      <c r="Q176" s="134">
        <v>0</v>
      </c>
      <c r="R176" s="134">
        <f>Q176*H176</f>
        <v>0</v>
      </c>
      <c r="S176" s="134">
        <v>3.4000000000000002E-2</v>
      </c>
      <c r="T176" s="134">
        <f>S176*H176</f>
        <v>0.13600000000000001</v>
      </c>
      <c r="U176" s="135" t="s">
        <v>19</v>
      </c>
      <c r="AR176" s="136" t="s">
        <v>129</v>
      </c>
      <c r="AT176" s="136" t="s">
        <v>124</v>
      </c>
      <c r="AU176" s="136" t="s">
        <v>84</v>
      </c>
      <c r="AY176" s="16" t="s">
        <v>121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6" t="s">
        <v>82</v>
      </c>
      <c r="BK176" s="137">
        <f>ROUND(I176*H176,2)</f>
        <v>0</v>
      </c>
      <c r="BL176" s="16" t="s">
        <v>129</v>
      </c>
      <c r="BM176" s="136" t="s">
        <v>324</v>
      </c>
    </row>
    <row r="177" spans="2:65" s="1" customFormat="1" ht="11.25">
      <c r="B177" s="31"/>
      <c r="D177" s="138" t="s">
        <v>131</v>
      </c>
      <c r="F177" s="139" t="s">
        <v>325</v>
      </c>
      <c r="I177" s="140"/>
      <c r="L177" s="31"/>
      <c r="M177" s="141"/>
      <c r="U177" s="52"/>
      <c r="AT177" s="16" t="s">
        <v>131</v>
      </c>
      <c r="AU177" s="16" t="s">
        <v>84</v>
      </c>
    </row>
    <row r="178" spans="2:65" s="1" customFormat="1" ht="11.25">
      <c r="B178" s="31"/>
      <c r="D178" s="142" t="s">
        <v>133</v>
      </c>
      <c r="F178" s="143" t="s">
        <v>326</v>
      </c>
      <c r="I178" s="140"/>
      <c r="L178" s="31"/>
      <c r="M178" s="141"/>
      <c r="U178" s="52"/>
      <c r="AT178" s="16" t="s">
        <v>133</v>
      </c>
      <c r="AU178" s="16" t="s">
        <v>84</v>
      </c>
    </row>
    <row r="179" spans="2:65" s="1" customFormat="1" ht="16.5" customHeight="1">
      <c r="B179" s="31"/>
      <c r="C179" s="125" t="s">
        <v>327</v>
      </c>
      <c r="D179" s="125" t="s">
        <v>124</v>
      </c>
      <c r="E179" s="126" t="s">
        <v>328</v>
      </c>
      <c r="F179" s="127" t="s">
        <v>329</v>
      </c>
      <c r="G179" s="128" t="s">
        <v>127</v>
      </c>
      <c r="H179" s="129">
        <v>4</v>
      </c>
      <c r="I179" s="130"/>
      <c r="J179" s="131">
        <f>ROUND(I179*H179,2)</f>
        <v>0</v>
      </c>
      <c r="K179" s="127" t="s">
        <v>128</v>
      </c>
      <c r="L179" s="31"/>
      <c r="M179" s="132" t="s">
        <v>19</v>
      </c>
      <c r="N179" s="133" t="s">
        <v>45</v>
      </c>
      <c r="P179" s="134">
        <f>O179*H179</f>
        <v>0</v>
      </c>
      <c r="Q179" s="134">
        <v>0</v>
      </c>
      <c r="R179" s="134">
        <f>Q179*H179</f>
        <v>0</v>
      </c>
      <c r="S179" s="134">
        <v>3.9E-2</v>
      </c>
      <c r="T179" s="134">
        <f>S179*H179</f>
        <v>0.156</v>
      </c>
      <c r="U179" s="135" t="s">
        <v>19</v>
      </c>
      <c r="AR179" s="136" t="s">
        <v>129</v>
      </c>
      <c r="AT179" s="136" t="s">
        <v>124</v>
      </c>
      <c r="AU179" s="136" t="s">
        <v>84</v>
      </c>
      <c r="AY179" s="16" t="s">
        <v>121</v>
      </c>
      <c r="BE179" s="137">
        <f>IF(N179="základní",J179,0)</f>
        <v>0</v>
      </c>
      <c r="BF179" s="137">
        <f>IF(N179="snížená",J179,0)</f>
        <v>0</v>
      </c>
      <c r="BG179" s="137">
        <f>IF(N179="zákl. přenesená",J179,0)</f>
        <v>0</v>
      </c>
      <c r="BH179" s="137">
        <f>IF(N179="sníž. přenesená",J179,0)</f>
        <v>0</v>
      </c>
      <c r="BI179" s="137">
        <f>IF(N179="nulová",J179,0)</f>
        <v>0</v>
      </c>
      <c r="BJ179" s="16" t="s">
        <v>82</v>
      </c>
      <c r="BK179" s="137">
        <f>ROUND(I179*H179,2)</f>
        <v>0</v>
      </c>
      <c r="BL179" s="16" t="s">
        <v>129</v>
      </c>
      <c r="BM179" s="136" t="s">
        <v>330</v>
      </c>
    </row>
    <row r="180" spans="2:65" s="1" customFormat="1" ht="11.25">
      <c r="B180" s="31"/>
      <c r="D180" s="138" t="s">
        <v>131</v>
      </c>
      <c r="F180" s="139" t="s">
        <v>331</v>
      </c>
      <c r="I180" s="140"/>
      <c r="L180" s="31"/>
      <c r="M180" s="141"/>
      <c r="U180" s="52"/>
      <c r="AT180" s="16" t="s">
        <v>131</v>
      </c>
      <c r="AU180" s="16" t="s">
        <v>84</v>
      </c>
    </row>
    <row r="181" spans="2:65" s="1" customFormat="1" ht="11.25">
      <c r="B181" s="31"/>
      <c r="D181" s="142" t="s">
        <v>133</v>
      </c>
      <c r="F181" s="143" t="s">
        <v>332</v>
      </c>
      <c r="I181" s="140"/>
      <c r="L181" s="31"/>
      <c r="M181" s="141"/>
      <c r="U181" s="52"/>
      <c r="AT181" s="16" t="s">
        <v>133</v>
      </c>
      <c r="AU181" s="16" t="s">
        <v>84</v>
      </c>
    </row>
    <row r="182" spans="2:65" s="1" customFormat="1" ht="16.5" customHeight="1">
      <c r="B182" s="31"/>
      <c r="C182" s="125" t="s">
        <v>217</v>
      </c>
      <c r="D182" s="125" t="s">
        <v>124</v>
      </c>
      <c r="E182" s="126" t="s">
        <v>333</v>
      </c>
      <c r="F182" s="127" t="s">
        <v>334</v>
      </c>
      <c r="G182" s="128" t="s">
        <v>127</v>
      </c>
      <c r="H182" s="129">
        <v>4</v>
      </c>
      <c r="I182" s="130"/>
      <c r="J182" s="131">
        <f>ROUND(I182*H182,2)</f>
        <v>0</v>
      </c>
      <c r="K182" s="127" t="s">
        <v>128</v>
      </c>
      <c r="L182" s="31"/>
      <c r="M182" s="132" t="s">
        <v>19</v>
      </c>
      <c r="N182" s="133" t="s">
        <v>45</v>
      </c>
      <c r="P182" s="134">
        <f>O182*H182</f>
        <v>0</v>
      </c>
      <c r="Q182" s="134">
        <v>0</v>
      </c>
      <c r="R182" s="134">
        <f>Q182*H182</f>
        <v>0</v>
      </c>
      <c r="S182" s="134">
        <v>3.9E-2</v>
      </c>
      <c r="T182" s="134">
        <f>S182*H182</f>
        <v>0.156</v>
      </c>
      <c r="U182" s="135" t="s">
        <v>19</v>
      </c>
      <c r="AR182" s="136" t="s">
        <v>129</v>
      </c>
      <c r="AT182" s="136" t="s">
        <v>124</v>
      </c>
      <c r="AU182" s="136" t="s">
        <v>84</v>
      </c>
      <c r="AY182" s="16" t="s">
        <v>121</v>
      </c>
      <c r="BE182" s="137">
        <f>IF(N182="základní",J182,0)</f>
        <v>0</v>
      </c>
      <c r="BF182" s="137">
        <f>IF(N182="snížená",J182,0)</f>
        <v>0</v>
      </c>
      <c r="BG182" s="137">
        <f>IF(N182="zákl. přenesená",J182,0)</f>
        <v>0</v>
      </c>
      <c r="BH182" s="137">
        <f>IF(N182="sníž. přenesená",J182,0)</f>
        <v>0</v>
      </c>
      <c r="BI182" s="137">
        <f>IF(N182="nulová",J182,0)</f>
        <v>0</v>
      </c>
      <c r="BJ182" s="16" t="s">
        <v>82</v>
      </c>
      <c r="BK182" s="137">
        <f>ROUND(I182*H182,2)</f>
        <v>0</v>
      </c>
      <c r="BL182" s="16" t="s">
        <v>129</v>
      </c>
      <c r="BM182" s="136" t="s">
        <v>335</v>
      </c>
    </row>
    <row r="183" spans="2:65" s="1" customFormat="1" ht="11.25">
      <c r="B183" s="31"/>
      <c r="D183" s="138" t="s">
        <v>131</v>
      </c>
      <c r="F183" s="139" t="s">
        <v>336</v>
      </c>
      <c r="I183" s="140"/>
      <c r="L183" s="31"/>
      <c r="M183" s="141"/>
      <c r="U183" s="52"/>
      <c r="AT183" s="16" t="s">
        <v>131</v>
      </c>
      <c r="AU183" s="16" t="s">
        <v>84</v>
      </c>
    </row>
    <row r="184" spans="2:65" s="1" customFormat="1" ht="11.25">
      <c r="B184" s="31"/>
      <c r="D184" s="142" t="s">
        <v>133</v>
      </c>
      <c r="F184" s="143" t="s">
        <v>337</v>
      </c>
      <c r="I184" s="140"/>
      <c r="L184" s="31"/>
      <c r="M184" s="141"/>
      <c r="U184" s="52"/>
      <c r="AT184" s="16" t="s">
        <v>133</v>
      </c>
      <c r="AU184" s="16" t="s">
        <v>84</v>
      </c>
    </row>
    <row r="185" spans="2:65" s="1" customFormat="1" ht="16.5" customHeight="1">
      <c r="B185" s="31"/>
      <c r="C185" s="125" t="s">
        <v>338</v>
      </c>
      <c r="D185" s="125" t="s">
        <v>124</v>
      </c>
      <c r="E185" s="126" t="s">
        <v>339</v>
      </c>
      <c r="F185" s="127" t="s">
        <v>340</v>
      </c>
      <c r="G185" s="128" t="s">
        <v>127</v>
      </c>
      <c r="H185" s="129">
        <v>4</v>
      </c>
      <c r="I185" s="130"/>
      <c r="J185" s="131">
        <f>ROUND(I185*H185,2)</f>
        <v>0</v>
      </c>
      <c r="K185" s="127" t="s">
        <v>128</v>
      </c>
      <c r="L185" s="31"/>
      <c r="M185" s="132" t="s">
        <v>19</v>
      </c>
      <c r="N185" s="133" t="s">
        <v>45</v>
      </c>
      <c r="P185" s="134">
        <f>O185*H185</f>
        <v>0</v>
      </c>
      <c r="Q185" s="134">
        <v>0</v>
      </c>
      <c r="R185" s="134">
        <f>Q185*H185</f>
        <v>0</v>
      </c>
      <c r="S185" s="134">
        <v>5.2999999999999999E-2</v>
      </c>
      <c r="T185" s="134">
        <f>S185*H185</f>
        <v>0.21199999999999999</v>
      </c>
      <c r="U185" s="135" t="s">
        <v>19</v>
      </c>
      <c r="AR185" s="136" t="s">
        <v>129</v>
      </c>
      <c r="AT185" s="136" t="s">
        <v>124</v>
      </c>
      <c r="AU185" s="136" t="s">
        <v>84</v>
      </c>
      <c r="AY185" s="16" t="s">
        <v>121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6" t="s">
        <v>82</v>
      </c>
      <c r="BK185" s="137">
        <f>ROUND(I185*H185,2)</f>
        <v>0</v>
      </c>
      <c r="BL185" s="16" t="s">
        <v>129</v>
      </c>
      <c r="BM185" s="136" t="s">
        <v>341</v>
      </c>
    </row>
    <row r="186" spans="2:65" s="1" customFormat="1" ht="11.25">
      <c r="B186" s="31"/>
      <c r="D186" s="138" t="s">
        <v>131</v>
      </c>
      <c r="F186" s="139" t="s">
        <v>342</v>
      </c>
      <c r="I186" s="140"/>
      <c r="L186" s="31"/>
      <c r="M186" s="141"/>
      <c r="U186" s="52"/>
      <c r="AT186" s="16" t="s">
        <v>131</v>
      </c>
      <c r="AU186" s="16" t="s">
        <v>84</v>
      </c>
    </row>
    <row r="187" spans="2:65" s="1" customFormat="1" ht="11.25">
      <c r="B187" s="31"/>
      <c r="D187" s="142" t="s">
        <v>133</v>
      </c>
      <c r="F187" s="143" t="s">
        <v>343</v>
      </c>
      <c r="I187" s="140"/>
      <c r="L187" s="31"/>
      <c r="M187" s="141"/>
      <c r="U187" s="52"/>
      <c r="AT187" s="16" t="s">
        <v>133</v>
      </c>
      <c r="AU187" s="16" t="s">
        <v>84</v>
      </c>
    </row>
    <row r="188" spans="2:65" s="1" customFormat="1" ht="16.5" customHeight="1">
      <c r="B188" s="31"/>
      <c r="C188" s="125" t="s">
        <v>344</v>
      </c>
      <c r="D188" s="125" t="s">
        <v>124</v>
      </c>
      <c r="E188" s="126" t="s">
        <v>345</v>
      </c>
      <c r="F188" s="127" t="s">
        <v>346</v>
      </c>
      <c r="G188" s="128" t="s">
        <v>210</v>
      </c>
      <c r="H188" s="129">
        <v>210</v>
      </c>
      <c r="I188" s="130"/>
      <c r="J188" s="131">
        <f>ROUND(I188*H188,2)</f>
        <v>0</v>
      </c>
      <c r="K188" s="127" t="s">
        <v>128</v>
      </c>
      <c r="L188" s="31"/>
      <c r="M188" s="132" t="s">
        <v>19</v>
      </c>
      <c r="N188" s="133" t="s">
        <v>45</v>
      </c>
      <c r="P188" s="134">
        <f>O188*H188</f>
        <v>0</v>
      </c>
      <c r="Q188" s="134">
        <v>0</v>
      </c>
      <c r="R188" s="134">
        <f>Q188*H188</f>
        <v>0</v>
      </c>
      <c r="S188" s="134">
        <v>0</v>
      </c>
      <c r="T188" s="134">
        <f>S188*H188</f>
        <v>0</v>
      </c>
      <c r="U188" s="135" t="s">
        <v>19</v>
      </c>
      <c r="AR188" s="136" t="s">
        <v>129</v>
      </c>
      <c r="AT188" s="136" t="s">
        <v>124</v>
      </c>
      <c r="AU188" s="136" t="s">
        <v>84</v>
      </c>
      <c r="AY188" s="16" t="s">
        <v>121</v>
      </c>
      <c r="BE188" s="137">
        <f>IF(N188="základní",J188,0)</f>
        <v>0</v>
      </c>
      <c r="BF188" s="137">
        <f>IF(N188="snížená",J188,0)</f>
        <v>0</v>
      </c>
      <c r="BG188" s="137">
        <f>IF(N188="zákl. přenesená",J188,0)</f>
        <v>0</v>
      </c>
      <c r="BH188" s="137">
        <f>IF(N188="sníž. přenesená",J188,0)</f>
        <v>0</v>
      </c>
      <c r="BI188" s="137">
        <f>IF(N188="nulová",J188,0)</f>
        <v>0</v>
      </c>
      <c r="BJ188" s="16" t="s">
        <v>82</v>
      </c>
      <c r="BK188" s="137">
        <f>ROUND(I188*H188,2)</f>
        <v>0</v>
      </c>
      <c r="BL188" s="16" t="s">
        <v>129</v>
      </c>
      <c r="BM188" s="136" t="s">
        <v>347</v>
      </c>
    </row>
    <row r="189" spans="2:65" s="1" customFormat="1" ht="11.25">
      <c r="B189" s="31"/>
      <c r="D189" s="138" t="s">
        <v>131</v>
      </c>
      <c r="F189" s="139" t="s">
        <v>348</v>
      </c>
      <c r="I189" s="140"/>
      <c r="L189" s="31"/>
      <c r="M189" s="141"/>
      <c r="U189" s="52"/>
      <c r="AT189" s="16" t="s">
        <v>131</v>
      </c>
      <c r="AU189" s="16" t="s">
        <v>84</v>
      </c>
    </row>
    <row r="190" spans="2:65" s="1" customFormat="1" ht="11.25">
      <c r="B190" s="31"/>
      <c r="D190" s="142" t="s">
        <v>133</v>
      </c>
      <c r="F190" s="143" t="s">
        <v>349</v>
      </c>
      <c r="I190" s="140"/>
      <c r="L190" s="31"/>
      <c r="M190" s="141"/>
      <c r="U190" s="52"/>
      <c r="AT190" s="16" t="s">
        <v>133</v>
      </c>
      <c r="AU190" s="16" t="s">
        <v>84</v>
      </c>
    </row>
    <row r="191" spans="2:65" s="1" customFormat="1" ht="16.5" customHeight="1">
      <c r="B191" s="31"/>
      <c r="C191" s="162" t="s">
        <v>350</v>
      </c>
      <c r="D191" s="162" t="s">
        <v>214</v>
      </c>
      <c r="E191" s="163" t="s">
        <v>351</v>
      </c>
      <c r="F191" s="164" t="s">
        <v>352</v>
      </c>
      <c r="G191" s="165" t="s">
        <v>210</v>
      </c>
      <c r="H191" s="166">
        <v>216.3</v>
      </c>
      <c r="I191" s="167"/>
      <c r="J191" s="168">
        <f>ROUND(I191*H191,2)</f>
        <v>0</v>
      </c>
      <c r="K191" s="164" t="s">
        <v>128</v>
      </c>
      <c r="L191" s="169"/>
      <c r="M191" s="170" t="s">
        <v>19</v>
      </c>
      <c r="N191" s="171" t="s">
        <v>45</v>
      </c>
      <c r="P191" s="134">
        <f>O191*H191</f>
        <v>0</v>
      </c>
      <c r="Q191" s="134">
        <v>1E-3</v>
      </c>
      <c r="R191" s="134">
        <f>Q191*H191</f>
        <v>0.21630000000000002</v>
      </c>
      <c r="S191" s="134">
        <v>0</v>
      </c>
      <c r="T191" s="134">
        <f>S191*H191</f>
        <v>0</v>
      </c>
      <c r="U191" s="135" t="s">
        <v>19</v>
      </c>
      <c r="AR191" s="136" t="s">
        <v>217</v>
      </c>
      <c r="AT191" s="136" t="s">
        <v>214</v>
      </c>
      <c r="AU191" s="136" t="s">
        <v>84</v>
      </c>
      <c r="AY191" s="16" t="s">
        <v>121</v>
      </c>
      <c r="BE191" s="137">
        <f>IF(N191="základní",J191,0)</f>
        <v>0</v>
      </c>
      <c r="BF191" s="137">
        <f>IF(N191="snížená",J191,0)</f>
        <v>0</v>
      </c>
      <c r="BG191" s="137">
        <f>IF(N191="zákl. přenesená",J191,0)</f>
        <v>0</v>
      </c>
      <c r="BH191" s="137">
        <f>IF(N191="sníž. přenesená",J191,0)</f>
        <v>0</v>
      </c>
      <c r="BI191" s="137">
        <f>IF(N191="nulová",J191,0)</f>
        <v>0</v>
      </c>
      <c r="BJ191" s="16" t="s">
        <v>82</v>
      </c>
      <c r="BK191" s="137">
        <f>ROUND(I191*H191,2)</f>
        <v>0</v>
      </c>
      <c r="BL191" s="16" t="s">
        <v>129</v>
      </c>
      <c r="BM191" s="136" t="s">
        <v>353</v>
      </c>
    </row>
    <row r="192" spans="2:65" s="1" customFormat="1" ht="11.25">
      <c r="B192" s="31"/>
      <c r="D192" s="138" t="s">
        <v>131</v>
      </c>
      <c r="F192" s="139" t="s">
        <v>352</v>
      </c>
      <c r="I192" s="140"/>
      <c r="L192" s="31"/>
      <c r="M192" s="141"/>
      <c r="U192" s="52"/>
      <c r="AT192" s="16" t="s">
        <v>131</v>
      </c>
      <c r="AU192" s="16" t="s">
        <v>84</v>
      </c>
    </row>
    <row r="193" spans="2:65" s="1" customFormat="1" ht="16.5" customHeight="1">
      <c r="B193" s="31"/>
      <c r="C193" s="125" t="s">
        <v>354</v>
      </c>
      <c r="D193" s="125" t="s">
        <v>124</v>
      </c>
      <c r="E193" s="126" t="s">
        <v>355</v>
      </c>
      <c r="F193" s="127" t="s">
        <v>356</v>
      </c>
      <c r="G193" s="128" t="s">
        <v>210</v>
      </c>
      <c r="H193" s="129">
        <v>105</v>
      </c>
      <c r="I193" s="130"/>
      <c r="J193" s="131">
        <f>ROUND(I193*H193,2)</f>
        <v>0</v>
      </c>
      <c r="K193" s="127" t="s">
        <v>128</v>
      </c>
      <c r="L193" s="31"/>
      <c r="M193" s="132" t="s">
        <v>19</v>
      </c>
      <c r="N193" s="133" t="s">
        <v>45</v>
      </c>
      <c r="P193" s="134">
        <f>O193*H193</f>
        <v>0</v>
      </c>
      <c r="Q193" s="134">
        <v>0</v>
      </c>
      <c r="R193" s="134">
        <f>Q193*H193</f>
        <v>0</v>
      </c>
      <c r="S193" s="134">
        <v>0</v>
      </c>
      <c r="T193" s="134">
        <f>S193*H193</f>
        <v>0</v>
      </c>
      <c r="U193" s="135" t="s">
        <v>19</v>
      </c>
      <c r="AR193" s="136" t="s">
        <v>129</v>
      </c>
      <c r="AT193" s="136" t="s">
        <v>124</v>
      </c>
      <c r="AU193" s="136" t="s">
        <v>84</v>
      </c>
      <c r="AY193" s="16" t="s">
        <v>121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6" t="s">
        <v>82</v>
      </c>
      <c r="BK193" s="137">
        <f>ROUND(I193*H193,2)</f>
        <v>0</v>
      </c>
      <c r="BL193" s="16" t="s">
        <v>129</v>
      </c>
      <c r="BM193" s="136" t="s">
        <v>357</v>
      </c>
    </row>
    <row r="194" spans="2:65" s="1" customFormat="1" ht="11.25">
      <c r="B194" s="31"/>
      <c r="D194" s="138" t="s">
        <v>131</v>
      </c>
      <c r="F194" s="139" t="s">
        <v>358</v>
      </c>
      <c r="I194" s="140"/>
      <c r="L194" s="31"/>
      <c r="M194" s="141"/>
      <c r="U194" s="52"/>
      <c r="AT194" s="16" t="s">
        <v>131</v>
      </c>
      <c r="AU194" s="16" t="s">
        <v>84</v>
      </c>
    </row>
    <row r="195" spans="2:65" s="1" customFormat="1" ht="11.25">
      <c r="B195" s="31"/>
      <c r="D195" s="142" t="s">
        <v>133</v>
      </c>
      <c r="F195" s="143" t="s">
        <v>359</v>
      </c>
      <c r="I195" s="140"/>
      <c r="L195" s="31"/>
      <c r="M195" s="141"/>
      <c r="U195" s="52"/>
      <c r="AT195" s="16" t="s">
        <v>133</v>
      </c>
      <c r="AU195" s="16" t="s">
        <v>84</v>
      </c>
    </row>
    <row r="196" spans="2:65" s="1" customFormat="1" ht="16.5" customHeight="1">
      <c r="B196" s="31"/>
      <c r="C196" s="162" t="s">
        <v>360</v>
      </c>
      <c r="D196" s="162" t="s">
        <v>214</v>
      </c>
      <c r="E196" s="163" t="s">
        <v>361</v>
      </c>
      <c r="F196" s="164" t="s">
        <v>362</v>
      </c>
      <c r="G196" s="165" t="s">
        <v>210</v>
      </c>
      <c r="H196" s="166">
        <v>108.15</v>
      </c>
      <c r="I196" s="167"/>
      <c r="J196" s="168">
        <f>ROUND(I196*H196,2)</f>
        <v>0</v>
      </c>
      <c r="K196" s="164" t="s">
        <v>128</v>
      </c>
      <c r="L196" s="169"/>
      <c r="M196" s="170" t="s">
        <v>19</v>
      </c>
      <c r="N196" s="171" t="s">
        <v>45</v>
      </c>
      <c r="P196" s="134">
        <f>O196*H196</f>
        <v>0</v>
      </c>
      <c r="Q196" s="134">
        <v>1.6000000000000001E-3</v>
      </c>
      <c r="R196" s="134">
        <f>Q196*H196</f>
        <v>0.17304000000000003</v>
      </c>
      <c r="S196" s="134">
        <v>0</v>
      </c>
      <c r="T196" s="134">
        <f>S196*H196</f>
        <v>0</v>
      </c>
      <c r="U196" s="135" t="s">
        <v>19</v>
      </c>
      <c r="AR196" s="136" t="s">
        <v>217</v>
      </c>
      <c r="AT196" s="136" t="s">
        <v>214</v>
      </c>
      <c r="AU196" s="136" t="s">
        <v>84</v>
      </c>
      <c r="AY196" s="16" t="s">
        <v>121</v>
      </c>
      <c r="BE196" s="137">
        <f>IF(N196="základní",J196,0)</f>
        <v>0</v>
      </c>
      <c r="BF196" s="137">
        <f>IF(N196="snížená",J196,0)</f>
        <v>0</v>
      </c>
      <c r="BG196" s="137">
        <f>IF(N196="zákl. přenesená",J196,0)</f>
        <v>0</v>
      </c>
      <c r="BH196" s="137">
        <f>IF(N196="sníž. přenesená",J196,0)</f>
        <v>0</v>
      </c>
      <c r="BI196" s="137">
        <f>IF(N196="nulová",J196,0)</f>
        <v>0</v>
      </c>
      <c r="BJ196" s="16" t="s">
        <v>82</v>
      </c>
      <c r="BK196" s="137">
        <f>ROUND(I196*H196,2)</f>
        <v>0</v>
      </c>
      <c r="BL196" s="16" t="s">
        <v>129</v>
      </c>
      <c r="BM196" s="136" t="s">
        <v>363</v>
      </c>
    </row>
    <row r="197" spans="2:65" s="1" customFormat="1" ht="11.25">
      <c r="B197" s="31"/>
      <c r="D197" s="138" t="s">
        <v>131</v>
      </c>
      <c r="F197" s="139" t="s">
        <v>362</v>
      </c>
      <c r="I197" s="140"/>
      <c r="L197" s="31"/>
      <c r="M197" s="141"/>
      <c r="U197" s="52"/>
      <c r="AT197" s="16" t="s">
        <v>131</v>
      </c>
      <c r="AU197" s="16" t="s">
        <v>84</v>
      </c>
    </row>
    <row r="198" spans="2:65" s="1" customFormat="1" ht="16.5" customHeight="1">
      <c r="B198" s="31"/>
      <c r="C198" s="125" t="s">
        <v>364</v>
      </c>
      <c r="D198" s="125" t="s">
        <v>124</v>
      </c>
      <c r="E198" s="126" t="s">
        <v>365</v>
      </c>
      <c r="F198" s="127" t="s">
        <v>366</v>
      </c>
      <c r="G198" s="128" t="s">
        <v>127</v>
      </c>
      <c r="H198" s="129">
        <v>50</v>
      </c>
      <c r="I198" s="130"/>
      <c r="J198" s="131">
        <f>ROUND(I198*H198,2)</f>
        <v>0</v>
      </c>
      <c r="K198" s="127" t="s">
        <v>128</v>
      </c>
      <c r="L198" s="31"/>
      <c r="M198" s="132" t="s">
        <v>19</v>
      </c>
      <c r="N198" s="133" t="s">
        <v>45</v>
      </c>
      <c r="P198" s="134">
        <f>O198*H198</f>
        <v>0</v>
      </c>
      <c r="Q198" s="134">
        <v>0</v>
      </c>
      <c r="R198" s="134">
        <f>Q198*H198</f>
        <v>0</v>
      </c>
      <c r="S198" s="134">
        <v>0</v>
      </c>
      <c r="T198" s="134">
        <f>S198*H198</f>
        <v>0</v>
      </c>
      <c r="U198" s="135" t="s">
        <v>19</v>
      </c>
      <c r="AR198" s="136" t="s">
        <v>129</v>
      </c>
      <c r="AT198" s="136" t="s">
        <v>124</v>
      </c>
      <c r="AU198" s="136" t="s">
        <v>84</v>
      </c>
      <c r="AY198" s="16" t="s">
        <v>121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6" t="s">
        <v>82</v>
      </c>
      <c r="BK198" s="137">
        <f>ROUND(I198*H198,2)</f>
        <v>0</v>
      </c>
      <c r="BL198" s="16" t="s">
        <v>129</v>
      </c>
      <c r="BM198" s="136" t="s">
        <v>367</v>
      </c>
    </row>
    <row r="199" spans="2:65" s="1" customFormat="1" ht="11.25">
      <c r="B199" s="31"/>
      <c r="D199" s="138" t="s">
        <v>131</v>
      </c>
      <c r="F199" s="139" t="s">
        <v>368</v>
      </c>
      <c r="I199" s="140"/>
      <c r="L199" s="31"/>
      <c r="M199" s="141"/>
      <c r="U199" s="52"/>
      <c r="AT199" s="16" t="s">
        <v>131</v>
      </c>
      <c r="AU199" s="16" t="s">
        <v>84</v>
      </c>
    </row>
    <row r="200" spans="2:65" s="1" customFormat="1" ht="11.25">
      <c r="B200" s="31"/>
      <c r="D200" s="142" t="s">
        <v>133</v>
      </c>
      <c r="F200" s="143" t="s">
        <v>369</v>
      </c>
      <c r="I200" s="140"/>
      <c r="L200" s="31"/>
      <c r="M200" s="141"/>
      <c r="U200" s="52"/>
      <c r="AT200" s="16" t="s">
        <v>133</v>
      </c>
      <c r="AU200" s="16" t="s">
        <v>84</v>
      </c>
    </row>
    <row r="201" spans="2:65" s="1" customFormat="1" ht="16.5" customHeight="1">
      <c r="B201" s="31"/>
      <c r="C201" s="125" t="s">
        <v>370</v>
      </c>
      <c r="D201" s="125" t="s">
        <v>124</v>
      </c>
      <c r="E201" s="126" t="s">
        <v>371</v>
      </c>
      <c r="F201" s="127" t="s">
        <v>372</v>
      </c>
      <c r="G201" s="128" t="s">
        <v>127</v>
      </c>
      <c r="H201" s="129">
        <v>25</v>
      </c>
      <c r="I201" s="130"/>
      <c r="J201" s="131">
        <f>ROUND(I201*H201,2)</f>
        <v>0</v>
      </c>
      <c r="K201" s="127" t="s">
        <v>128</v>
      </c>
      <c r="L201" s="31"/>
      <c r="M201" s="132" t="s">
        <v>19</v>
      </c>
      <c r="N201" s="133" t="s">
        <v>45</v>
      </c>
      <c r="P201" s="134">
        <f>O201*H201</f>
        <v>0</v>
      </c>
      <c r="Q201" s="134">
        <v>0</v>
      </c>
      <c r="R201" s="134">
        <f>Q201*H201</f>
        <v>0</v>
      </c>
      <c r="S201" s="134">
        <v>0</v>
      </c>
      <c r="T201" s="134">
        <f>S201*H201</f>
        <v>0</v>
      </c>
      <c r="U201" s="135" t="s">
        <v>19</v>
      </c>
      <c r="AR201" s="136" t="s">
        <v>129</v>
      </c>
      <c r="AT201" s="136" t="s">
        <v>124</v>
      </c>
      <c r="AU201" s="136" t="s">
        <v>84</v>
      </c>
      <c r="AY201" s="16" t="s">
        <v>121</v>
      </c>
      <c r="BE201" s="137">
        <f>IF(N201="základní",J201,0)</f>
        <v>0</v>
      </c>
      <c r="BF201" s="137">
        <f>IF(N201="snížená",J201,0)</f>
        <v>0</v>
      </c>
      <c r="BG201" s="137">
        <f>IF(N201="zákl. přenesená",J201,0)</f>
        <v>0</v>
      </c>
      <c r="BH201" s="137">
        <f>IF(N201="sníž. přenesená",J201,0)</f>
        <v>0</v>
      </c>
      <c r="BI201" s="137">
        <f>IF(N201="nulová",J201,0)</f>
        <v>0</v>
      </c>
      <c r="BJ201" s="16" t="s">
        <v>82</v>
      </c>
      <c r="BK201" s="137">
        <f>ROUND(I201*H201,2)</f>
        <v>0</v>
      </c>
      <c r="BL201" s="16" t="s">
        <v>129</v>
      </c>
      <c r="BM201" s="136" t="s">
        <v>373</v>
      </c>
    </row>
    <row r="202" spans="2:65" s="1" customFormat="1" ht="11.25">
      <c r="B202" s="31"/>
      <c r="D202" s="138" t="s">
        <v>131</v>
      </c>
      <c r="F202" s="139" t="s">
        <v>374</v>
      </c>
      <c r="I202" s="140"/>
      <c r="L202" s="31"/>
      <c r="M202" s="141"/>
      <c r="U202" s="52"/>
      <c r="AT202" s="16" t="s">
        <v>131</v>
      </c>
      <c r="AU202" s="16" t="s">
        <v>84</v>
      </c>
    </row>
    <row r="203" spans="2:65" s="1" customFormat="1" ht="11.25">
      <c r="B203" s="31"/>
      <c r="D203" s="142" t="s">
        <v>133</v>
      </c>
      <c r="F203" s="143" t="s">
        <v>375</v>
      </c>
      <c r="I203" s="140"/>
      <c r="L203" s="31"/>
      <c r="M203" s="141"/>
      <c r="U203" s="52"/>
      <c r="AT203" s="16" t="s">
        <v>133</v>
      </c>
      <c r="AU203" s="16" t="s">
        <v>84</v>
      </c>
    </row>
    <row r="204" spans="2:65" s="1" customFormat="1" ht="16.5" customHeight="1">
      <c r="B204" s="31"/>
      <c r="C204" s="125" t="s">
        <v>376</v>
      </c>
      <c r="D204" s="125" t="s">
        <v>124</v>
      </c>
      <c r="E204" s="126" t="s">
        <v>377</v>
      </c>
      <c r="F204" s="127" t="s">
        <v>378</v>
      </c>
      <c r="G204" s="128" t="s">
        <v>127</v>
      </c>
      <c r="H204" s="129">
        <v>50</v>
      </c>
      <c r="I204" s="130"/>
      <c r="J204" s="131">
        <f>ROUND(I204*H204,2)</f>
        <v>0</v>
      </c>
      <c r="K204" s="127" t="s">
        <v>128</v>
      </c>
      <c r="L204" s="31"/>
      <c r="M204" s="132" t="s">
        <v>19</v>
      </c>
      <c r="N204" s="133" t="s">
        <v>45</v>
      </c>
      <c r="P204" s="134">
        <f>O204*H204</f>
        <v>0</v>
      </c>
      <c r="Q204" s="134">
        <v>0</v>
      </c>
      <c r="R204" s="134">
        <f>Q204*H204</f>
        <v>0</v>
      </c>
      <c r="S204" s="134">
        <v>0</v>
      </c>
      <c r="T204" s="134">
        <f>S204*H204</f>
        <v>0</v>
      </c>
      <c r="U204" s="135" t="s">
        <v>19</v>
      </c>
      <c r="AR204" s="136" t="s">
        <v>129</v>
      </c>
      <c r="AT204" s="136" t="s">
        <v>124</v>
      </c>
      <c r="AU204" s="136" t="s">
        <v>84</v>
      </c>
      <c r="AY204" s="16" t="s">
        <v>121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6" t="s">
        <v>82</v>
      </c>
      <c r="BK204" s="137">
        <f>ROUND(I204*H204,2)</f>
        <v>0</v>
      </c>
      <c r="BL204" s="16" t="s">
        <v>129</v>
      </c>
      <c r="BM204" s="136" t="s">
        <v>379</v>
      </c>
    </row>
    <row r="205" spans="2:65" s="1" customFormat="1" ht="11.25">
      <c r="B205" s="31"/>
      <c r="D205" s="138" t="s">
        <v>131</v>
      </c>
      <c r="F205" s="139" t="s">
        <v>380</v>
      </c>
      <c r="I205" s="140"/>
      <c r="L205" s="31"/>
      <c r="M205" s="141"/>
      <c r="U205" s="52"/>
      <c r="AT205" s="16" t="s">
        <v>131</v>
      </c>
      <c r="AU205" s="16" t="s">
        <v>84</v>
      </c>
    </row>
    <row r="206" spans="2:65" s="1" customFormat="1" ht="11.25">
      <c r="B206" s="31"/>
      <c r="D206" s="142" t="s">
        <v>133</v>
      </c>
      <c r="F206" s="143" t="s">
        <v>381</v>
      </c>
      <c r="I206" s="140"/>
      <c r="L206" s="31"/>
      <c r="M206" s="141"/>
      <c r="U206" s="52"/>
      <c r="AT206" s="16" t="s">
        <v>133</v>
      </c>
      <c r="AU206" s="16" t="s">
        <v>84</v>
      </c>
    </row>
    <row r="207" spans="2:65" s="1" customFormat="1" ht="16.5" customHeight="1">
      <c r="B207" s="31"/>
      <c r="C207" s="125" t="s">
        <v>382</v>
      </c>
      <c r="D207" s="125" t="s">
        <v>124</v>
      </c>
      <c r="E207" s="126" t="s">
        <v>383</v>
      </c>
      <c r="F207" s="127" t="s">
        <v>384</v>
      </c>
      <c r="G207" s="128" t="s">
        <v>127</v>
      </c>
      <c r="H207" s="129">
        <v>25</v>
      </c>
      <c r="I207" s="130"/>
      <c r="J207" s="131">
        <f>ROUND(I207*H207,2)</f>
        <v>0</v>
      </c>
      <c r="K207" s="127" t="s">
        <v>128</v>
      </c>
      <c r="L207" s="31"/>
      <c r="M207" s="132" t="s">
        <v>19</v>
      </c>
      <c r="N207" s="133" t="s">
        <v>45</v>
      </c>
      <c r="P207" s="134">
        <f>O207*H207</f>
        <v>0</v>
      </c>
      <c r="Q207" s="134">
        <v>0</v>
      </c>
      <c r="R207" s="134">
        <f>Q207*H207</f>
        <v>0</v>
      </c>
      <c r="S207" s="134">
        <v>0</v>
      </c>
      <c r="T207" s="134">
        <f>S207*H207</f>
        <v>0</v>
      </c>
      <c r="U207" s="135" t="s">
        <v>19</v>
      </c>
      <c r="AR207" s="136" t="s">
        <v>129</v>
      </c>
      <c r="AT207" s="136" t="s">
        <v>124</v>
      </c>
      <c r="AU207" s="136" t="s">
        <v>84</v>
      </c>
      <c r="AY207" s="16" t="s">
        <v>121</v>
      </c>
      <c r="BE207" s="137">
        <f>IF(N207="základní",J207,0)</f>
        <v>0</v>
      </c>
      <c r="BF207" s="137">
        <f>IF(N207="snížená",J207,0)</f>
        <v>0</v>
      </c>
      <c r="BG207" s="137">
        <f>IF(N207="zákl. přenesená",J207,0)</f>
        <v>0</v>
      </c>
      <c r="BH207" s="137">
        <f>IF(N207="sníž. přenesená",J207,0)</f>
        <v>0</v>
      </c>
      <c r="BI207" s="137">
        <f>IF(N207="nulová",J207,0)</f>
        <v>0</v>
      </c>
      <c r="BJ207" s="16" t="s">
        <v>82</v>
      </c>
      <c r="BK207" s="137">
        <f>ROUND(I207*H207,2)</f>
        <v>0</v>
      </c>
      <c r="BL207" s="16" t="s">
        <v>129</v>
      </c>
      <c r="BM207" s="136" t="s">
        <v>385</v>
      </c>
    </row>
    <row r="208" spans="2:65" s="1" customFormat="1" ht="11.25">
      <c r="B208" s="31"/>
      <c r="D208" s="138" t="s">
        <v>131</v>
      </c>
      <c r="F208" s="139" t="s">
        <v>386</v>
      </c>
      <c r="I208" s="140"/>
      <c r="L208" s="31"/>
      <c r="M208" s="141"/>
      <c r="U208" s="52"/>
      <c r="AT208" s="16" t="s">
        <v>131</v>
      </c>
      <c r="AU208" s="16" t="s">
        <v>84</v>
      </c>
    </row>
    <row r="209" spans="2:65" s="1" customFormat="1" ht="11.25">
      <c r="B209" s="31"/>
      <c r="D209" s="142" t="s">
        <v>133</v>
      </c>
      <c r="F209" s="143" t="s">
        <v>387</v>
      </c>
      <c r="I209" s="140"/>
      <c r="L209" s="31"/>
      <c r="M209" s="141"/>
      <c r="U209" s="52"/>
      <c r="AT209" s="16" t="s">
        <v>133</v>
      </c>
      <c r="AU209" s="16" t="s">
        <v>84</v>
      </c>
    </row>
    <row r="210" spans="2:65" s="1" customFormat="1" ht="16.5" customHeight="1">
      <c r="B210" s="31"/>
      <c r="C210" s="125" t="s">
        <v>388</v>
      </c>
      <c r="D210" s="125" t="s">
        <v>124</v>
      </c>
      <c r="E210" s="126" t="s">
        <v>389</v>
      </c>
      <c r="F210" s="127" t="s">
        <v>390</v>
      </c>
      <c r="G210" s="128" t="s">
        <v>210</v>
      </c>
      <c r="H210" s="129">
        <v>95</v>
      </c>
      <c r="I210" s="130"/>
      <c r="J210" s="131">
        <f>ROUND(I210*H210,2)</f>
        <v>0</v>
      </c>
      <c r="K210" s="127" t="s">
        <v>128</v>
      </c>
      <c r="L210" s="31"/>
      <c r="M210" s="132" t="s">
        <v>19</v>
      </c>
      <c r="N210" s="133" t="s">
        <v>45</v>
      </c>
      <c r="P210" s="134">
        <f>O210*H210</f>
        <v>0</v>
      </c>
      <c r="Q210" s="134">
        <v>0</v>
      </c>
      <c r="R210" s="134">
        <f>Q210*H210</f>
        <v>0</v>
      </c>
      <c r="S210" s="134">
        <v>0</v>
      </c>
      <c r="T210" s="134">
        <f>S210*H210</f>
        <v>0</v>
      </c>
      <c r="U210" s="135" t="s">
        <v>19</v>
      </c>
      <c r="AR210" s="136" t="s">
        <v>129</v>
      </c>
      <c r="AT210" s="136" t="s">
        <v>124</v>
      </c>
      <c r="AU210" s="136" t="s">
        <v>84</v>
      </c>
      <c r="AY210" s="16" t="s">
        <v>121</v>
      </c>
      <c r="BE210" s="137">
        <f>IF(N210="základní",J210,0)</f>
        <v>0</v>
      </c>
      <c r="BF210" s="137">
        <f>IF(N210="snížená",J210,0)</f>
        <v>0</v>
      </c>
      <c r="BG210" s="137">
        <f>IF(N210="zákl. přenesená",J210,0)</f>
        <v>0</v>
      </c>
      <c r="BH210" s="137">
        <f>IF(N210="sníž. přenesená",J210,0)</f>
        <v>0</v>
      </c>
      <c r="BI210" s="137">
        <f>IF(N210="nulová",J210,0)</f>
        <v>0</v>
      </c>
      <c r="BJ210" s="16" t="s">
        <v>82</v>
      </c>
      <c r="BK210" s="137">
        <f>ROUND(I210*H210,2)</f>
        <v>0</v>
      </c>
      <c r="BL210" s="16" t="s">
        <v>129</v>
      </c>
      <c r="BM210" s="136" t="s">
        <v>391</v>
      </c>
    </row>
    <row r="211" spans="2:65" s="1" customFormat="1" ht="11.25">
      <c r="B211" s="31"/>
      <c r="D211" s="138" t="s">
        <v>131</v>
      </c>
      <c r="F211" s="139" t="s">
        <v>392</v>
      </c>
      <c r="I211" s="140"/>
      <c r="L211" s="31"/>
      <c r="M211" s="141"/>
      <c r="U211" s="52"/>
      <c r="AT211" s="16" t="s">
        <v>131</v>
      </c>
      <c r="AU211" s="16" t="s">
        <v>84</v>
      </c>
    </row>
    <row r="212" spans="2:65" s="1" customFormat="1" ht="11.25">
      <c r="B212" s="31"/>
      <c r="D212" s="142" t="s">
        <v>133</v>
      </c>
      <c r="F212" s="143" t="s">
        <v>393</v>
      </c>
      <c r="I212" s="140"/>
      <c r="L212" s="31"/>
      <c r="M212" s="141"/>
      <c r="U212" s="52"/>
      <c r="AT212" s="16" t="s">
        <v>133</v>
      </c>
      <c r="AU212" s="16" t="s">
        <v>84</v>
      </c>
    </row>
    <row r="213" spans="2:65" s="1" customFormat="1" ht="16.5" customHeight="1">
      <c r="B213" s="31"/>
      <c r="C213" s="162" t="s">
        <v>394</v>
      </c>
      <c r="D213" s="162" t="s">
        <v>214</v>
      </c>
      <c r="E213" s="163" t="s">
        <v>395</v>
      </c>
      <c r="F213" s="164" t="s">
        <v>396</v>
      </c>
      <c r="G213" s="165" t="s">
        <v>210</v>
      </c>
      <c r="H213" s="166">
        <v>95</v>
      </c>
      <c r="I213" s="167"/>
      <c r="J213" s="168">
        <f>ROUND(I213*H213,2)</f>
        <v>0</v>
      </c>
      <c r="K213" s="164" t="s">
        <v>128</v>
      </c>
      <c r="L213" s="169"/>
      <c r="M213" s="170" t="s">
        <v>19</v>
      </c>
      <c r="N213" s="171" t="s">
        <v>45</v>
      </c>
      <c r="P213" s="134">
        <f>O213*H213</f>
        <v>0</v>
      </c>
      <c r="Q213" s="134">
        <v>2.9999999999999997E-4</v>
      </c>
      <c r="R213" s="134">
        <f>Q213*H213</f>
        <v>2.8499999999999998E-2</v>
      </c>
      <c r="S213" s="134">
        <v>0</v>
      </c>
      <c r="T213" s="134">
        <f>S213*H213</f>
        <v>0</v>
      </c>
      <c r="U213" s="135" t="s">
        <v>19</v>
      </c>
      <c r="AR213" s="136" t="s">
        <v>217</v>
      </c>
      <c r="AT213" s="136" t="s">
        <v>214</v>
      </c>
      <c r="AU213" s="136" t="s">
        <v>84</v>
      </c>
      <c r="AY213" s="16" t="s">
        <v>121</v>
      </c>
      <c r="BE213" s="137">
        <f>IF(N213="základní",J213,0)</f>
        <v>0</v>
      </c>
      <c r="BF213" s="137">
        <f>IF(N213="snížená",J213,0)</f>
        <v>0</v>
      </c>
      <c r="BG213" s="137">
        <f>IF(N213="zákl. přenesená",J213,0)</f>
        <v>0</v>
      </c>
      <c r="BH213" s="137">
        <f>IF(N213="sníž. přenesená",J213,0)</f>
        <v>0</v>
      </c>
      <c r="BI213" s="137">
        <f>IF(N213="nulová",J213,0)</f>
        <v>0</v>
      </c>
      <c r="BJ213" s="16" t="s">
        <v>82</v>
      </c>
      <c r="BK213" s="137">
        <f>ROUND(I213*H213,2)</f>
        <v>0</v>
      </c>
      <c r="BL213" s="16" t="s">
        <v>129</v>
      </c>
      <c r="BM213" s="136" t="s">
        <v>397</v>
      </c>
    </row>
    <row r="214" spans="2:65" s="1" customFormat="1" ht="11.25">
      <c r="B214" s="31"/>
      <c r="D214" s="138" t="s">
        <v>131</v>
      </c>
      <c r="F214" s="139" t="s">
        <v>396</v>
      </c>
      <c r="I214" s="140"/>
      <c r="L214" s="31"/>
      <c r="M214" s="141"/>
      <c r="U214" s="52"/>
      <c r="AT214" s="16" t="s">
        <v>131</v>
      </c>
      <c r="AU214" s="16" t="s">
        <v>84</v>
      </c>
    </row>
    <row r="215" spans="2:65" s="1" customFormat="1" ht="16.5" customHeight="1">
      <c r="B215" s="31"/>
      <c r="C215" s="125" t="s">
        <v>398</v>
      </c>
      <c r="D215" s="125" t="s">
        <v>124</v>
      </c>
      <c r="E215" s="126" t="s">
        <v>399</v>
      </c>
      <c r="F215" s="127" t="s">
        <v>400</v>
      </c>
      <c r="G215" s="128" t="s">
        <v>127</v>
      </c>
      <c r="H215" s="129">
        <v>60</v>
      </c>
      <c r="I215" s="130"/>
      <c r="J215" s="131">
        <f>ROUND(I215*H215,2)</f>
        <v>0</v>
      </c>
      <c r="K215" s="127" t="s">
        <v>128</v>
      </c>
      <c r="L215" s="31"/>
      <c r="M215" s="132" t="s">
        <v>19</v>
      </c>
      <c r="N215" s="133" t="s">
        <v>45</v>
      </c>
      <c r="P215" s="134">
        <f>O215*H215</f>
        <v>0</v>
      </c>
      <c r="Q215" s="134">
        <v>0</v>
      </c>
      <c r="R215" s="134">
        <f>Q215*H215</f>
        <v>0</v>
      </c>
      <c r="S215" s="134">
        <v>0</v>
      </c>
      <c r="T215" s="134">
        <f>S215*H215</f>
        <v>0</v>
      </c>
      <c r="U215" s="135" t="s">
        <v>19</v>
      </c>
      <c r="AR215" s="136" t="s">
        <v>129</v>
      </c>
      <c r="AT215" s="136" t="s">
        <v>124</v>
      </c>
      <c r="AU215" s="136" t="s">
        <v>84</v>
      </c>
      <c r="AY215" s="16" t="s">
        <v>121</v>
      </c>
      <c r="BE215" s="137">
        <f>IF(N215="základní",J215,0)</f>
        <v>0</v>
      </c>
      <c r="BF215" s="137">
        <f>IF(N215="snížená",J215,0)</f>
        <v>0</v>
      </c>
      <c r="BG215" s="137">
        <f>IF(N215="zákl. přenesená",J215,0)</f>
        <v>0</v>
      </c>
      <c r="BH215" s="137">
        <f>IF(N215="sníž. přenesená",J215,0)</f>
        <v>0</v>
      </c>
      <c r="BI215" s="137">
        <f>IF(N215="nulová",J215,0)</f>
        <v>0</v>
      </c>
      <c r="BJ215" s="16" t="s">
        <v>82</v>
      </c>
      <c r="BK215" s="137">
        <f>ROUND(I215*H215,2)</f>
        <v>0</v>
      </c>
      <c r="BL215" s="16" t="s">
        <v>129</v>
      </c>
      <c r="BM215" s="136" t="s">
        <v>401</v>
      </c>
    </row>
    <row r="216" spans="2:65" s="1" customFormat="1" ht="11.25">
      <c r="B216" s="31"/>
      <c r="D216" s="138" t="s">
        <v>131</v>
      </c>
      <c r="F216" s="139" t="s">
        <v>402</v>
      </c>
      <c r="I216" s="140"/>
      <c r="L216" s="31"/>
      <c r="M216" s="141"/>
      <c r="U216" s="52"/>
      <c r="AT216" s="16" t="s">
        <v>131</v>
      </c>
      <c r="AU216" s="16" t="s">
        <v>84</v>
      </c>
    </row>
    <row r="217" spans="2:65" s="1" customFormat="1" ht="11.25">
      <c r="B217" s="31"/>
      <c r="D217" s="142" t="s">
        <v>133</v>
      </c>
      <c r="F217" s="143" t="s">
        <v>403</v>
      </c>
      <c r="I217" s="140"/>
      <c r="L217" s="31"/>
      <c r="M217" s="141"/>
      <c r="U217" s="52"/>
      <c r="AT217" s="16" t="s">
        <v>133</v>
      </c>
      <c r="AU217" s="16" t="s">
        <v>84</v>
      </c>
    </row>
    <row r="218" spans="2:65" s="1" customFormat="1" ht="16.5" customHeight="1">
      <c r="B218" s="31"/>
      <c r="C218" s="162" t="s">
        <v>404</v>
      </c>
      <c r="D218" s="162" t="s">
        <v>214</v>
      </c>
      <c r="E218" s="163" t="s">
        <v>405</v>
      </c>
      <c r="F218" s="164" t="s">
        <v>406</v>
      </c>
      <c r="G218" s="165" t="s">
        <v>127</v>
      </c>
      <c r="H218" s="166">
        <v>60</v>
      </c>
      <c r="I218" s="167"/>
      <c r="J218" s="168">
        <f>ROUND(I218*H218,2)</f>
        <v>0</v>
      </c>
      <c r="K218" s="164" t="s">
        <v>128</v>
      </c>
      <c r="L218" s="169"/>
      <c r="M218" s="170" t="s">
        <v>19</v>
      </c>
      <c r="N218" s="171" t="s">
        <v>45</v>
      </c>
      <c r="P218" s="134">
        <f>O218*H218</f>
        <v>0</v>
      </c>
      <c r="Q218" s="134">
        <v>5.0000000000000002E-5</v>
      </c>
      <c r="R218" s="134">
        <f>Q218*H218</f>
        <v>3.0000000000000001E-3</v>
      </c>
      <c r="S218" s="134">
        <v>0</v>
      </c>
      <c r="T218" s="134">
        <f>S218*H218</f>
        <v>0</v>
      </c>
      <c r="U218" s="135" t="s">
        <v>19</v>
      </c>
      <c r="AR218" s="136" t="s">
        <v>217</v>
      </c>
      <c r="AT218" s="136" t="s">
        <v>214</v>
      </c>
      <c r="AU218" s="136" t="s">
        <v>84</v>
      </c>
      <c r="AY218" s="16" t="s">
        <v>121</v>
      </c>
      <c r="BE218" s="137">
        <f>IF(N218="základní",J218,0)</f>
        <v>0</v>
      </c>
      <c r="BF218" s="137">
        <f>IF(N218="snížená",J218,0)</f>
        <v>0</v>
      </c>
      <c r="BG218" s="137">
        <f>IF(N218="zákl. přenesená",J218,0)</f>
        <v>0</v>
      </c>
      <c r="BH218" s="137">
        <f>IF(N218="sníž. přenesená",J218,0)</f>
        <v>0</v>
      </c>
      <c r="BI218" s="137">
        <f>IF(N218="nulová",J218,0)</f>
        <v>0</v>
      </c>
      <c r="BJ218" s="16" t="s">
        <v>82</v>
      </c>
      <c r="BK218" s="137">
        <f>ROUND(I218*H218,2)</f>
        <v>0</v>
      </c>
      <c r="BL218" s="16" t="s">
        <v>129</v>
      </c>
      <c r="BM218" s="136" t="s">
        <v>407</v>
      </c>
    </row>
    <row r="219" spans="2:65" s="1" customFormat="1" ht="11.25">
      <c r="B219" s="31"/>
      <c r="D219" s="138" t="s">
        <v>131</v>
      </c>
      <c r="F219" s="139" t="s">
        <v>406</v>
      </c>
      <c r="I219" s="140"/>
      <c r="L219" s="31"/>
      <c r="M219" s="141"/>
      <c r="U219" s="52"/>
      <c r="AT219" s="16" t="s">
        <v>131</v>
      </c>
      <c r="AU219" s="16" t="s">
        <v>84</v>
      </c>
    </row>
    <row r="220" spans="2:65" s="1" customFormat="1" ht="16.5" customHeight="1">
      <c r="B220" s="31"/>
      <c r="C220" s="125" t="s">
        <v>408</v>
      </c>
      <c r="D220" s="125" t="s">
        <v>124</v>
      </c>
      <c r="E220" s="126" t="s">
        <v>409</v>
      </c>
      <c r="F220" s="127" t="s">
        <v>410</v>
      </c>
      <c r="G220" s="128" t="s">
        <v>162</v>
      </c>
      <c r="H220" s="129">
        <v>24</v>
      </c>
      <c r="I220" s="130"/>
      <c r="J220" s="131">
        <f>ROUND(I220*H220,2)</f>
        <v>0</v>
      </c>
      <c r="K220" s="127" t="s">
        <v>128</v>
      </c>
      <c r="L220" s="31"/>
      <c r="M220" s="132" t="s">
        <v>19</v>
      </c>
      <c r="N220" s="133" t="s">
        <v>45</v>
      </c>
      <c r="P220" s="134">
        <f>O220*H220</f>
        <v>0</v>
      </c>
      <c r="Q220" s="134">
        <v>0</v>
      </c>
      <c r="R220" s="134">
        <f>Q220*H220</f>
        <v>0</v>
      </c>
      <c r="S220" s="134">
        <v>0</v>
      </c>
      <c r="T220" s="134">
        <f>S220*H220</f>
        <v>0</v>
      </c>
      <c r="U220" s="135" t="s">
        <v>19</v>
      </c>
      <c r="AR220" s="136" t="s">
        <v>129</v>
      </c>
      <c r="AT220" s="136" t="s">
        <v>124</v>
      </c>
      <c r="AU220" s="136" t="s">
        <v>84</v>
      </c>
      <c r="AY220" s="16" t="s">
        <v>121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6" t="s">
        <v>82</v>
      </c>
      <c r="BK220" s="137">
        <f>ROUND(I220*H220,2)</f>
        <v>0</v>
      </c>
      <c r="BL220" s="16" t="s">
        <v>129</v>
      </c>
      <c r="BM220" s="136" t="s">
        <v>411</v>
      </c>
    </row>
    <row r="221" spans="2:65" s="1" customFormat="1" ht="11.25">
      <c r="B221" s="31"/>
      <c r="D221" s="138" t="s">
        <v>131</v>
      </c>
      <c r="F221" s="139" t="s">
        <v>412</v>
      </c>
      <c r="I221" s="140"/>
      <c r="L221" s="31"/>
      <c r="M221" s="141"/>
      <c r="U221" s="52"/>
      <c r="AT221" s="16" t="s">
        <v>131</v>
      </c>
      <c r="AU221" s="16" t="s">
        <v>84</v>
      </c>
    </row>
    <row r="222" spans="2:65" s="1" customFormat="1" ht="11.25">
      <c r="B222" s="31"/>
      <c r="D222" s="142" t="s">
        <v>133</v>
      </c>
      <c r="F222" s="143" t="s">
        <v>413</v>
      </c>
      <c r="I222" s="140"/>
      <c r="L222" s="31"/>
      <c r="M222" s="141"/>
      <c r="U222" s="52"/>
      <c r="AT222" s="16" t="s">
        <v>133</v>
      </c>
      <c r="AU222" s="16" t="s">
        <v>84</v>
      </c>
    </row>
    <row r="223" spans="2:65" s="1" customFormat="1" ht="16.5" customHeight="1">
      <c r="B223" s="31"/>
      <c r="C223" s="125" t="s">
        <v>414</v>
      </c>
      <c r="D223" s="125" t="s">
        <v>124</v>
      </c>
      <c r="E223" s="126" t="s">
        <v>415</v>
      </c>
      <c r="F223" s="127" t="s">
        <v>416</v>
      </c>
      <c r="G223" s="128" t="s">
        <v>162</v>
      </c>
      <c r="H223" s="129">
        <v>24</v>
      </c>
      <c r="I223" s="130"/>
      <c r="J223" s="131">
        <f>ROUND(I223*H223,2)</f>
        <v>0</v>
      </c>
      <c r="K223" s="127" t="s">
        <v>128</v>
      </c>
      <c r="L223" s="31"/>
      <c r="M223" s="132" t="s">
        <v>19</v>
      </c>
      <c r="N223" s="133" t="s">
        <v>45</v>
      </c>
      <c r="P223" s="134">
        <f>O223*H223</f>
        <v>0</v>
      </c>
      <c r="Q223" s="134">
        <v>0</v>
      </c>
      <c r="R223" s="134">
        <f>Q223*H223</f>
        <v>0</v>
      </c>
      <c r="S223" s="134">
        <v>0</v>
      </c>
      <c r="T223" s="134">
        <f>S223*H223</f>
        <v>0</v>
      </c>
      <c r="U223" s="135" t="s">
        <v>19</v>
      </c>
      <c r="AR223" s="136" t="s">
        <v>129</v>
      </c>
      <c r="AT223" s="136" t="s">
        <v>124</v>
      </c>
      <c r="AU223" s="136" t="s">
        <v>84</v>
      </c>
      <c r="AY223" s="16" t="s">
        <v>121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6" t="s">
        <v>82</v>
      </c>
      <c r="BK223" s="137">
        <f>ROUND(I223*H223,2)</f>
        <v>0</v>
      </c>
      <c r="BL223" s="16" t="s">
        <v>129</v>
      </c>
      <c r="BM223" s="136" t="s">
        <v>417</v>
      </c>
    </row>
    <row r="224" spans="2:65" s="1" customFormat="1" ht="11.25">
      <c r="B224" s="31"/>
      <c r="D224" s="138" t="s">
        <v>131</v>
      </c>
      <c r="F224" s="139" t="s">
        <v>418</v>
      </c>
      <c r="I224" s="140"/>
      <c r="L224" s="31"/>
      <c r="M224" s="141"/>
      <c r="U224" s="52"/>
      <c r="AT224" s="16" t="s">
        <v>131</v>
      </c>
      <c r="AU224" s="16" t="s">
        <v>84</v>
      </c>
    </row>
    <row r="225" spans="2:65" s="1" customFormat="1" ht="11.25">
      <c r="B225" s="31"/>
      <c r="D225" s="142" t="s">
        <v>133</v>
      </c>
      <c r="F225" s="143" t="s">
        <v>419</v>
      </c>
      <c r="I225" s="140"/>
      <c r="L225" s="31"/>
      <c r="M225" s="141"/>
      <c r="U225" s="52"/>
      <c r="AT225" s="16" t="s">
        <v>133</v>
      </c>
      <c r="AU225" s="16" t="s">
        <v>84</v>
      </c>
    </row>
    <row r="226" spans="2:65" s="1" customFormat="1" ht="16.5" customHeight="1">
      <c r="B226" s="31"/>
      <c r="C226" s="125" t="s">
        <v>420</v>
      </c>
      <c r="D226" s="125" t="s">
        <v>124</v>
      </c>
      <c r="E226" s="126" t="s">
        <v>421</v>
      </c>
      <c r="F226" s="127" t="s">
        <v>422</v>
      </c>
      <c r="G226" s="128" t="s">
        <v>210</v>
      </c>
      <c r="H226" s="129">
        <v>45</v>
      </c>
      <c r="I226" s="130"/>
      <c r="J226" s="131">
        <f>ROUND(I226*H226,2)</f>
        <v>0</v>
      </c>
      <c r="K226" s="127" t="s">
        <v>128</v>
      </c>
      <c r="L226" s="31"/>
      <c r="M226" s="132" t="s">
        <v>19</v>
      </c>
      <c r="N226" s="133" t="s">
        <v>45</v>
      </c>
      <c r="P226" s="134">
        <f>O226*H226</f>
        <v>0</v>
      </c>
      <c r="Q226" s="134">
        <v>0</v>
      </c>
      <c r="R226" s="134">
        <f>Q226*H226</f>
        <v>0</v>
      </c>
      <c r="S226" s="134">
        <v>4.4900000000000002E-4</v>
      </c>
      <c r="T226" s="134">
        <f>S226*H226</f>
        <v>2.0205000000000001E-2</v>
      </c>
      <c r="U226" s="135" t="s">
        <v>19</v>
      </c>
      <c r="AR226" s="136" t="s">
        <v>129</v>
      </c>
      <c r="AT226" s="136" t="s">
        <v>124</v>
      </c>
      <c r="AU226" s="136" t="s">
        <v>84</v>
      </c>
      <c r="AY226" s="16" t="s">
        <v>121</v>
      </c>
      <c r="BE226" s="137">
        <f>IF(N226="základní",J226,0)</f>
        <v>0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6" t="s">
        <v>82</v>
      </c>
      <c r="BK226" s="137">
        <f>ROUND(I226*H226,2)</f>
        <v>0</v>
      </c>
      <c r="BL226" s="16" t="s">
        <v>129</v>
      </c>
      <c r="BM226" s="136" t="s">
        <v>423</v>
      </c>
    </row>
    <row r="227" spans="2:65" s="1" customFormat="1" ht="11.25">
      <c r="B227" s="31"/>
      <c r="D227" s="138" t="s">
        <v>131</v>
      </c>
      <c r="F227" s="139" t="s">
        <v>424</v>
      </c>
      <c r="I227" s="140"/>
      <c r="L227" s="31"/>
      <c r="M227" s="141"/>
      <c r="U227" s="52"/>
      <c r="AT227" s="16" t="s">
        <v>131</v>
      </c>
      <c r="AU227" s="16" t="s">
        <v>84</v>
      </c>
    </row>
    <row r="228" spans="2:65" s="1" customFormat="1" ht="11.25">
      <c r="B228" s="31"/>
      <c r="D228" s="142" t="s">
        <v>133</v>
      </c>
      <c r="F228" s="143" t="s">
        <v>425</v>
      </c>
      <c r="I228" s="140"/>
      <c r="L228" s="31"/>
      <c r="M228" s="141"/>
      <c r="U228" s="52"/>
      <c r="AT228" s="16" t="s">
        <v>133</v>
      </c>
      <c r="AU228" s="16" t="s">
        <v>84</v>
      </c>
    </row>
    <row r="229" spans="2:65" s="1" customFormat="1" ht="16.5" customHeight="1">
      <c r="B229" s="31"/>
      <c r="C229" s="125" t="s">
        <v>426</v>
      </c>
      <c r="D229" s="125" t="s">
        <v>124</v>
      </c>
      <c r="E229" s="126" t="s">
        <v>427</v>
      </c>
      <c r="F229" s="127" t="s">
        <v>428</v>
      </c>
      <c r="G229" s="128" t="s">
        <v>210</v>
      </c>
      <c r="H229" s="129">
        <v>15</v>
      </c>
      <c r="I229" s="130"/>
      <c r="J229" s="131">
        <f>ROUND(I229*H229,2)</f>
        <v>0</v>
      </c>
      <c r="K229" s="127" t="s">
        <v>128</v>
      </c>
      <c r="L229" s="31"/>
      <c r="M229" s="132" t="s">
        <v>19</v>
      </c>
      <c r="N229" s="133" t="s">
        <v>45</v>
      </c>
      <c r="P229" s="134">
        <f>O229*H229</f>
        <v>0</v>
      </c>
      <c r="Q229" s="134">
        <v>0</v>
      </c>
      <c r="R229" s="134">
        <f>Q229*H229</f>
        <v>0</v>
      </c>
      <c r="S229" s="134">
        <v>6.7299999999999999E-4</v>
      </c>
      <c r="T229" s="134">
        <f>S229*H229</f>
        <v>1.0095E-2</v>
      </c>
      <c r="U229" s="135" t="s">
        <v>19</v>
      </c>
      <c r="AR229" s="136" t="s">
        <v>129</v>
      </c>
      <c r="AT229" s="136" t="s">
        <v>124</v>
      </c>
      <c r="AU229" s="136" t="s">
        <v>84</v>
      </c>
      <c r="AY229" s="16" t="s">
        <v>121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6" t="s">
        <v>82</v>
      </c>
      <c r="BK229" s="137">
        <f>ROUND(I229*H229,2)</f>
        <v>0</v>
      </c>
      <c r="BL229" s="16" t="s">
        <v>129</v>
      </c>
      <c r="BM229" s="136" t="s">
        <v>429</v>
      </c>
    </row>
    <row r="230" spans="2:65" s="1" customFormat="1" ht="11.25">
      <c r="B230" s="31"/>
      <c r="D230" s="138" t="s">
        <v>131</v>
      </c>
      <c r="F230" s="139" t="s">
        <v>430</v>
      </c>
      <c r="I230" s="140"/>
      <c r="L230" s="31"/>
      <c r="M230" s="141"/>
      <c r="U230" s="52"/>
      <c r="AT230" s="16" t="s">
        <v>131</v>
      </c>
      <c r="AU230" s="16" t="s">
        <v>84</v>
      </c>
    </row>
    <row r="231" spans="2:65" s="1" customFormat="1" ht="11.25">
      <c r="B231" s="31"/>
      <c r="D231" s="142" t="s">
        <v>133</v>
      </c>
      <c r="F231" s="143" t="s">
        <v>431</v>
      </c>
      <c r="I231" s="140"/>
      <c r="L231" s="31"/>
      <c r="M231" s="141"/>
      <c r="U231" s="52"/>
      <c r="AT231" s="16" t="s">
        <v>133</v>
      </c>
      <c r="AU231" s="16" t="s">
        <v>84</v>
      </c>
    </row>
    <row r="232" spans="2:65" s="1" customFormat="1" ht="16.5" customHeight="1">
      <c r="B232" s="31"/>
      <c r="C232" s="125" t="s">
        <v>432</v>
      </c>
      <c r="D232" s="125" t="s">
        <v>124</v>
      </c>
      <c r="E232" s="126" t="s">
        <v>433</v>
      </c>
      <c r="F232" s="127" t="s">
        <v>434</v>
      </c>
      <c r="G232" s="128" t="s">
        <v>210</v>
      </c>
      <c r="H232" s="129">
        <v>45</v>
      </c>
      <c r="I232" s="130"/>
      <c r="J232" s="131">
        <f>ROUND(I232*H232,2)</f>
        <v>0</v>
      </c>
      <c r="K232" s="127" t="s">
        <v>128</v>
      </c>
      <c r="L232" s="31"/>
      <c r="M232" s="132" t="s">
        <v>19</v>
      </c>
      <c r="N232" s="133" t="s">
        <v>45</v>
      </c>
      <c r="P232" s="134">
        <f>O232*H232</f>
        <v>0</v>
      </c>
      <c r="Q232" s="134">
        <v>0</v>
      </c>
      <c r="R232" s="134">
        <f>Q232*H232</f>
        <v>0</v>
      </c>
      <c r="S232" s="134">
        <v>5.0000000000000001E-4</v>
      </c>
      <c r="T232" s="134">
        <f>S232*H232</f>
        <v>2.2499999999999999E-2</v>
      </c>
      <c r="U232" s="135" t="s">
        <v>19</v>
      </c>
      <c r="AR232" s="136" t="s">
        <v>129</v>
      </c>
      <c r="AT232" s="136" t="s">
        <v>124</v>
      </c>
      <c r="AU232" s="136" t="s">
        <v>84</v>
      </c>
      <c r="AY232" s="16" t="s">
        <v>121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6" t="s">
        <v>82</v>
      </c>
      <c r="BK232" s="137">
        <f>ROUND(I232*H232,2)</f>
        <v>0</v>
      </c>
      <c r="BL232" s="16" t="s">
        <v>129</v>
      </c>
      <c r="BM232" s="136" t="s">
        <v>435</v>
      </c>
    </row>
    <row r="233" spans="2:65" s="1" customFormat="1" ht="11.25">
      <c r="B233" s="31"/>
      <c r="D233" s="138" t="s">
        <v>131</v>
      </c>
      <c r="F233" s="139" t="s">
        <v>436</v>
      </c>
      <c r="I233" s="140"/>
      <c r="L233" s="31"/>
      <c r="M233" s="141"/>
      <c r="U233" s="52"/>
      <c r="AT233" s="16" t="s">
        <v>131</v>
      </c>
      <c r="AU233" s="16" t="s">
        <v>84</v>
      </c>
    </row>
    <row r="234" spans="2:65" s="1" customFormat="1" ht="11.25">
      <c r="B234" s="31"/>
      <c r="D234" s="142" t="s">
        <v>133</v>
      </c>
      <c r="F234" s="143" t="s">
        <v>437</v>
      </c>
      <c r="I234" s="140"/>
      <c r="L234" s="31"/>
      <c r="M234" s="141"/>
      <c r="U234" s="52"/>
      <c r="AT234" s="16" t="s">
        <v>133</v>
      </c>
      <c r="AU234" s="16" t="s">
        <v>84</v>
      </c>
    </row>
    <row r="235" spans="2:65" s="1" customFormat="1" ht="16.5" customHeight="1">
      <c r="B235" s="31"/>
      <c r="C235" s="125" t="s">
        <v>438</v>
      </c>
      <c r="D235" s="125" t="s">
        <v>124</v>
      </c>
      <c r="E235" s="126" t="s">
        <v>439</v>
      </c>
      <c r="F235" s="127" t="s">
        <v>440</v>
      </c>
      <c r="G235" s="128" t="s">
        <v>210</v>
      </c>
      <c r="H235" s="129">
        <v>45</v>
      </c>
      <c r="I235" s="130"/>
      <c r="J235" s="131">
        <f>ROUND(I235*H235,2)</f>
        <v>0</v>
      </c>
      <c r="K235" s="127" t="s">
        <v>128</v>
      </c>
      <c r="L235" s="31"/>
      <c r="M235" s="132" t="s">
        <v>19</v>
      </c>
      <c r="N235" s="133" t="s">
        <v>45</v>
      </c>
      <c r="P235" s="134">
        <f>O235*H235</f>
        <v>0</v>
      </c>
      <c r="Q235" s="134">
        <v>0</v>
      </c>
      <c r="R235" s="134">
        <f>Q235*H235</f>
        <v>0</v>
      </c>
      <c r="S235" s="134">
        <v>1.2999999999999999E-3</v>
      </c>
      <c r="T235" s="134">
        <f>S235*H235</f>
        <v>5.8499999999999996E-2</v>
      </c>
      <c r="U235" s="135" t="s">
        <v>19</v>
      </c>
      <c r="AR235" s="136" t="s">
        <v>129</v>
      </c>
      <c r="AT235" s="136" t="s">
        <v>124</v>
      </c>
      <c r="AU235" s="136" t="s">
        <v>84</v>
      </c>
      <c r="AY235" s="16" t="s">
        <v>121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6" t="s">
        <v>82</v>
      </c>
      <c r="BK235" s="137">
        <f>ROUND(I235*H235,2)</f>
        <v>0</v>
      </c>
      <c r="BL235" s="16" t="s">
        <v>129</v>
      </c>
      <c r="BM235" s="136" t="s">
        <v>441</v>
      </c>
    </row>
    <row r="236" spans="2:65" s="1" customFormat="1" ht="11.25">
      <c r="B236" s="31"/>
      <c r="D236" s="138" t="s">
        <v>131</v>
      </c>
      <c r="F236" s="139" t="s">
        <v>442</v>
      </c>
      <c r="I236" s="140"/>
      <c r="L236" s="31"/>
      <c r="M236" s="141"/>
      <c r="U236" s="52"/>
      <c r="AT236" s="16" t="s">
        <v>131</v>
      </c>
      <c r="AU236" s="16" t="s">
        <v>84</v>
      </c>
    </row>
    <row r="237" spans="2:65" s="1" customFormat="1" ht="11.25">
      <c r="B237" s="31"/>
      <c r="D237" s="142" t="s">
        <v>133</v>
      </c>
      <c r="F237" s="143" t="s">
        <v>443</v>
      </c>
      <c r="I237" s="140"/>
      <c r="L237" s="31"/>
      <c r="M237" s="141"/>
      <c r="U237" s="52"/>
      <c r="AT237" s="16" t="s">
        <v>133</v>
      </c>
      <c r="AU237" s="16" t="s">
        <v>84</v>
      </c>
    </row>
    <row r="238" spans="2:65" s="1" customFormat="1" ht="16.5" customHeight="1">
      <c r="B238" s="31"/>
      <c r="C238" s="125" t="s">
        <v>444</v>
      </c>
      <c r="D238" s="125" t="s">
        <v>124</v>
      </c>
      <c r="E238" s="126" t="s">
        <v>445</v>
      </c>
      <c r="F238" s="127" t="s">
        <v>446</v>
      </c>
      <c r="G238" s="128" t="s">
        <v>127</v>
      </c>
      <c r="H238" s="129">
        <v>30</v>
      </c>
      <c r="I238" s="130"/>
      <c r="J238" s="131">
        <f>ROUND(I238*H238,2)</f>
        <v>0</v>
      </c>
      <c r="K238" s="127" t="s">
        <v>128</v>
      </c>
      <c r="L238" s="31"/>
      <c r="M238" s="132" t="s">
        <v>19</v>
      </c>
      <c r="N238" s="133" t="s">
        <v>45</v>
      </c>
      <c r="P238" s="134">
        <f>O238*H238</f>
        <v>0</v>
      </c>
      <c r="Q238" s="134">
        <v>0</v>
      </c>
      <c r="R238" s="134">
        <f>Q238*H238</f>
        <v>0</v>
      </c>
      <c r="S238" s="134">
        <v>1E-4</v>
      </c>
      <c r="T238" s="134">
        <f>S238*H238</f>
        <v>3.0000000000000001E-3</v>
      </c>
      <c r="U238" s="135" t="s">
        <v>19</v>
      </c>
      <c r="AR238" s="136" t="s">
        <v>129</v>
      </c>
      <c r="AT238" s="136" t="s">
        <v>124</v>
      </c>
      <c r="AU238" s="136" t="s">
        <v>84</v>
      </c>
      <c r="AY238" s="16" t="s">
        <v>121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6" t="s">
        <v>82</v>
      </c>
      <c r="BK238" s="137">
        <f>ROUND(I238*H238,2)</f>
        <v>0</v>
      </c>
      <c r="BL238" s="16" t="s">
        <v>129</v>
      </c>
      <c r="BM238" s="136" t="s">
        <v>447</v>
      </c>
    </row>
    <row r="239" spans="2:65" s="1" customFormat="1" ht="11.25">
      <c r="B239" s="31"/>
      <c r="D239" s="138" t="s">
        <v>131</v>
      </c>
      <c r="F239" s="139" t="s">
        <v>448</v>
      </c>
      <c r="I239" s="140"/>
      <c r="L239" s="31"/>
      <c r="M239" s="141"/>
      <c r="U239" s="52"/>
      <c r="AT239" s="16" t="s">
        <v>131</v>
      </c>
      <c r="AU239" s="16" t="s">
        <v>84</v>
      </c>
    </row>
    <row r="240" spans="2:65" s="1" customFormat="1" ht="11.25">
      <c r="B240" s="31"/>
      <c r="D240" s="142" t="s">
        <v>133</v>
      </c>
      <c r="F240" s="143" t="s">
        <v>449</v>
      </c>
      <c r="I240" s="140"/>
      <c r="L240" s="31"/>
      <c r="M240" s="141"/>
      <c r="U240" s="52"/>
      <c r="AT240" s="16" t="s">
        <v>133</v>
      </c>
      <c r="AU240" s="16" t="s">
        <v>84</v>
      </c>
    </row>
    <row r="241" spans="2:65" s="1" customFormat="1" ht="16.5" customHeight="1">
      <c r="B241" s="31"/>
      <c r="C241" s="125" t="s">
        <v>450</v>
      </c>
      <c r="D241" s="125" t="s">
        <v>124</v>
      </c>
      <c r="E241" s="126" t="s">
        <v>451</v>
      </c>
      <c r="F241" s="127" t="s">
        <v>452</v>
      </c>
      <c r="G241" s="128" t="s">
        <v>127</v>
      </c>
      <c r="H241" s="129">
        <v>30</v>
      </c>
      <c r="I241" s="130"/>
      <c r="J241" s="131">
        <f>ROUND(I241*H241,2)</f>
        <v>0</v>
      </c>
      <c r="K241" s="127" t="s">
        <v>128</v>
      </c>
      <c r="L241" s="31"/>
      <c r="M241" s="132" t="s">
        <v>19</v>
      </c>
      <c r="N241" s="133" t="s">
        <v>45</v>
      </c>
      <c r="P241" s="134">
        <f>O241*H241</f>
        <v>0</v>
      </c>
      <c r="Q241" s="134">
        <v>0</v>
      </c>
      <c r="R241" s="134">
        <f>Q241*H241</f>
        <v>0</v>
      </c>
      <c r="S241" s="134">
        <v>2.5999999999999998E-4</v>
      </c>
      <c r="T241" s="134">
        <f>S241*H241</f>
        <v>7.7999999999999996E-3</v>
      </c>
      <c r="U241" s="135" t="s">
        <v>19</v>
      </c>
      <c r="AR241" s="136" t="s">
        <v>129</v>
      </c>
      <c r="AT241" s="136" t="s">
        <v>124</v>
      </c>
      <c r="AU241" s="136" t="s">
        <v>84</v>
      </c>
      <c r="AY241" s="16" t="s">
        <v>121</v>
      </c>
      <c r="BE241" s="137">
        <f>IF(N241="základní",J241,0)</f>
        <v>0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6" t="s">
        <v>82</v>
      </c>
      <c r="BK241" s="137">
        <f>ROUND(I241*H241,2)</f>
        <v>0</v>
      </c>
      <c r="BL241" s="16" t="s">
        <v>129</v>
      </c>
      <c r="BM241" s="136" t="s">
        <v>453</v>
      </c>
    </row>
    <row r="242" spans="2:65" s="1" customFormat="1" ht="11.25">
      <c r="B242" s="31"/>
      <c r="D242" s="138" t="s">
        <v>131</v>
      </c>
      <c r="F242" s="139" t="s">
        <v>454</v>
      </c>
      <c r="I242" s="140"/>
      <c r="L242" s="31"/>
      <c r="M242" s="141"/>
      <c r="U242" s="52"/>
      <c r="AT242" s="16" t="s">
        <v>131</v>
      </c>
      <c r="AU242" s="16" t="s">
        <v>84</v>
      </c>
    </row>
    <row r="243" spans="2:65" s="1" customFormat="1" ht="11.25">
      <c r="B243" s="31"/>
      <c r="D243" s="142" t="s">
        <v>133</v>
      </c>
      <c r="F243" s="143" t="s">
        <v>455</v>
      </c>
      <c r="I243" s="140"/>
      <c r="L243" s="31"/>
      <c r="M243" s="141"/>
      <c r="U243" s="52"/>
      <c r="AT243" s="16" t="s">
        <v>133</v>
      </c>
      <c r="AU243" s="16" t="s">
        <v>84</v>
      </c>
    </row>
    <row r="244" spans="2:65" s="1" customFormat="1" ht="16.5" customHeight="1">
      <c r="B244" s="31"/>
      <c r="C244" s="125" t="s">
        <v>456</v>
      </c>
      <c r="D244" s="125" t="s">
        <v>124</v>
      </c>
      <c r="E244" s="126" t="s">
        <v>457</v>
      </c>
      <c r="F244" s="127" t="s">
        <v>458</v>
      </c>
      <c r="G244" s="128" t="s">
        <v>127</v>
      </c>
      <c r="H244" s="129">
        <v>8</v>
      </c>
      <c r="I244" s="130"/>
      <c r="J244" s="131">
        <f>ROUND(I244*H244,2)</f>
        <v>0</v>
      </c>
      <c r="K244" s="127" t="s">
        <v>128</v>
      </c>
      <c r="L244" s="31"/>
      <c r="M244" s="132" t="s">
        <v>19</v>
      </c>
      <c r="N244" s="133" t="s">
        <v>45</v>
      </c>
      <c r="P244" s="134">
        <f>O244*H244</f>
        <v>0</v>
      </c>
      <c r="Q244" s="134">
        <v>0</v>
      </c>
      <c r="R244" s="134">
        <f>Q244*H244</f>
        <v>0</v>
      </c>
      <c r="S244" s="134">
        <v>0</v>
      </c>
      <c r="T244" s="134">
        <f>S244*H244</f>
        <v>0</v>
      </c>
      <c r="U244" s="135" t="s">
        <v>19</v>
      </c>
      <c r="AR244" s="136" t="s">
        <v>129</v>
      </c>
      <c r="AT244" s="136" t="s">
        <v>124</v>
      </c>
      <c r="AU244" s="136" t="s">
        <v>84</v>
      </c>
      <c r="AY244" s="16" t="s">
        <v>121</v>
      </c>
      <c r="BE244" s="137">
        <f>IF(N244="základní",J244,0)</f>
        <v>0</v>
      </c>
      <c r="BF244" s="137">
        <f>IF(N244="snížená",J244,0)</f>
        <v>0</v>
      </c>
      <c r="BG244" s="137">
        <f>IF(N244="zákl. přenesená",J244,0)</f>
        <v>0</v>
      </c>
      <c r="BH244" s="137">
        <f>IF(N244="sníž. přenesená",J244,0)</f>
        <v>0</v>
      </c>
      <c r="BI244" s="137">
        <f>IF(N244="nulová",J244,0)</f>
        <v>0</v>
      </c>
      <c r="BJ244" s="16" t="s">
        <v>82</v>
      </c>
      <c r="BK244" s="137">
        <f>ROUND(I244*H244,2)</f>
        <v>0</v>
      </c>
      <c r="BL244" s="16" t="s">
        <v>129</v>
      </c>
      <c r="BM244" s="136" t="s">
        <v>459</v>
      </c>
    </row>
    <row r="245" spans="2:65" s="1" customFormat="1" ht="11.25">
      <c r="B245" s="31"/>
      <c r="D245" s="138" t="s">
        <v>131</v>
      </c>
      <c r="F245" s="139" t="s">
        <v>460</v>
      </c>
      <c r="I245" s="140"/>
      <c r="L245" s="31"/>
      <c r="M245" s="141"/>
      <c r="U245" s="52"/>
      <c r="AT245" s="16" t="s">
        <v>131</v>
      </c>
      <c r="AU245" s="16" t="s">
        <v>84</v>
      </c>
    </row>
    <row r="246" spans="2:65" s="1" customFormat="1" ht="11.25">
      <c r="B246" s="31"/>
      <c r="D246" s="142" t="s">
        <v>133</v>
      </c>
      <c r="F246" s="143" t="s">
        <v>461</v>
      </c>
      <c r="I246" s="140"/>
      <c r="L246" s="31"/>
      <c r="M246" s="141"/>
      <c r="U246" s="52"/>
      <c r="AT246" s="16" t="s">
        <v>133</v>
      </c>
      <c r="AU246" s="16" t="s">
        <v>84</v>
      </c>
    </row>
    <row r="247" spans="2:65" s="1" customFormat="1" ht="21.75" customHeight="1">
      <c r="B247" s="31"/>
      <c r="C247" s="162" t="s">
        <v>462</v>
      </c>
      <c r="D247" s="162" t="s">
        <v>214</v>
      </c>
      <c r="E247" s="163" t="s">
        <v>463</v>
      </c>
      <c r="F247" s="164" t="s">
        <v>464</v>
      </c>
      <c r="G247" s="165" t="s">
        <v>127</v>
      </c>
      <c r="H247" s="166">
        <v>18</v>
      </c>
      <c r="I247" s="167"/>
      <c r="J247" s="168">
        <f>ROUND(I247*H247,2)</f>
        <v>0</v>
      </c>
      <c r="K247" s="164" t="s">
        <v>128</v>
      </c>
      <c r="L247" s="169"/>
      <c r="M247" s="170" t="s">
        <v>19</v>
      </c>
      <c r="N247" s="171" t="s">
        <v>45</v>
      </c>
      <c r="P247" s="134">
        <f>O247*H247</f>
        <v>0</v>
      </c>
      <c r="Q247" s="134">
        <v>2.0000000000000001E-4</v>
      </c>
      <c r="R247" s="134">
        <f>Q247*H247</f>
        <v>3.6000000000000003E-3</v>
      </c>
      <c r="S247" s="134">
        <v>0</v>
      </c>
      <c r="T247" s="134">
        <f>S247*H247</f>
        <v>0</v>
      </c>
      <c r="U247" s="135" t="s">
        <v>19</v>
      </c>
      <c r="AR247" s="136" t="s">
        <v>217</v>
      </c>
      <c r="AT247" s="136" t="s">
        <v>214</v>
      </c>
      <c r="AU247" s="136" t="s">
        <v>84</v>
      </c>
      <c r="AY247" s="16" t="s">
        <v>121</v>
      </c>
      <c r="BE247" s="137">
        <f>IF(N247="základní",J247,0)</f>
        <v>0</v>
      </c>
      <c r="BF247" s="137">
        <f>IF(N247="snížená",J247,0)</f>
        <v>0</v>
      </c>
      <c r="BG247" s="137">
        <f>IF(N247="zákl. přenesená",J247,0)</f>
        <v>0</v>
      </c>
      <c r="BH247" s="137">
        <f>IF(N247="sníž. přenesená",J247,0)</f>
        <v>0</v>
      </c>
      <c r="BI247" s="137">
        <f>IF(N247="nulová",J247,0)</f>
        <v>0</v>
      </c>
      <c r="BJ247" s="16" t="s">
        <v>82</v>
      </c>
      <c r="BK247" s="137">
        <f>ROUND(I247*H247,2)</f>
        <v>0</v>
      </c>
      <c r="BL247" s="16" t="s">
        <v>129</v>
      </c>
      <c r="BM247" s="136" t="s">
        <v>465</v>
      </c>
    </row>
    <row r="248" spans="2:65" s="1" customFormat="1" ht="11.25">
      <c r="B248" s="31"/>
      <c r="D248" s="138" t="s">
        <v>131</v>
      </c>
      <c r="F248" s="139" t="s">
        <v>464</v>
      </c>
      <c r="I248" s="140"/>
      <c r="L248" s="31"/>
      <c r="M248" s="141"/>
      <c r="U248" s="52"/>
      <c r="AT248" s="16" t="s">
        <v>131</v>
      </c>
      <c r="AU248" s="16" t="s">
        <v>84</v>
      </c>
    </row>
    <row r="249" spans="2:65" s="1" customFormat="1" ht="16.5" customHeight="1">
      <c r="B249" s="31"/>
      <c r="C249" s="125" t="s">
        <v>466</v>
      </c>
      <c r="D249" s="125" t="s">
        <v>124</v>
      </c>
      <c r="E249" s="126" t="s">
        <v>467</v>
      </c>
      <c r="F249" s="127" t="s">
        <v>468</v>
      </c>
      <c r="G249" s="128" t="s">
        <v>127</v>
      </c>
      <c r="H249" s="129">
        <v>4</v>
      </c>
      <c r="I249" s="130"/>
      <c r="J249" s="131">
        <f>ROUND(I249*H249,2)</f>
        <v>0</v>
      </c>
      <c r="K249" s="127" t="s">
        <v>128</v>
      </c>
      <c r="L249" s="31"/>
      <c r="M249" s="132" t="s">
        <v>19</v>
      </c>
      <c r="N249" s="133" t="s">
        <v>45</v>
      </c>
      <c r="P249" s="134">
        <f>O249*H249</f>
        <v>0</v>
      </c>
      <c r="Q249" s="134">
        <v>0</v>
      </c>
      <c r="R249" s="134">
        <f>Q249*H249</f>
        <v>0</v>
      </c>
      <c r="S249" s="134">
        <v>0</v>
      </c>
      <c r="T249" s="134">
        <f>S249*H249</f>
        <v>0</v>
      </c>
      <c r="U249" s="135" t="s">
        <v>19</v>
      </c>
      <c r="AR249" s="136" t="s">
        <v>129</v>
      </c>
      <c r="AT249" s="136" t="s">
        <v>124</v>
      </c>
      <c r="AU249" s="136" t="s">
        <v>84</v>
      </c>
      <c r="AY249" s="16" t="s">
        <v>121</v>
      </c>
      <c r="BE249" s="137">
        <f>IF(N249="základní",J249,0)</f>
        <v>0</v>
      </c>
      <c r="BF249" s="137">
        <f>IF(N249="snížená",J249,0)</f>
        <v>0</v>
      </c>
      <c r="BG249" s="137">
        <f>IF(N249="zákl. přenesená",J249,0)</f>
        <v>0</v>
      </c>
      <c r="BH249" s="137">
        <f>IF(N249="sníž. přenesená",J249,0)</f>
        <v>0</v>
      </c>
      <c r="BI249" s="137">
        <f>IF(N249="nulová",J249,0)</f>
        <v>0</v>
      </c>
      <c r="BJ249" s="16" t="s">
        <v>82</v>
      </c>
      <c r="BK249" s="137">
        <f>ROUND(I249*H249,2)</f>
        <v>0</v>
      </c>
      <c r="BL249" s="16" t="s">
        <v>129</v>
      </c>
      <c r="BM249" s="136" t="s">
        <v>469</v>
      </c>
    </row>
    <row r="250" spans="2:65" s="1" customFormat="1" ht="11.25">
      <c r="B250" s="31"/>
      <c r="D250" s="138" t="s">
        <v>131</v>
      </c>
      <c r="F250" s="139" t="s">
        <v>470</v>
      </c>
      <c r="I250" s="140"/>
      <c r="L250" s="31"/>
      <c r="M250" s="141"/>
      <c r="U250" s="52"/>
      <c r="AT250" s="16" t="s">
        <v>131</v>
      </c>
      <c r="AU250" s="16" t="s">
        <v>84</v>
      </c>
    </row>
    <row r="251" spans="2:65" s="1" customFormat="1" ht="11.25">
      <c r="B251" s="31"/>
      <c r="D251" s="142" t="s">
        <v>133</v>
      </c>
      <c r="F251" s="143" t="s">
        <v>471</v>
      </c>
      <c r="I251" s="140"/>
      <c r="L251" s="31"/>
      <c r="M251" s="141"/>
      <c r="U251" s="52"/>
      <c r="AT251" s="16" t="s">
        <v>133</v>
      </c>
      <c r="AU251" s="16" t="s">
        <v>84</v>
      </c>
    </row>
    <row r="252" spans="2:65" s="1" customFormat="1" ht="16.5" customHeight="1">
      <c r="B252" s="31"/>
      <c r="C252" s="162" t="s">
        <v>472</v>
      </c>
      <c r="D252" s="162" t="s">
        <v>214</v>
      </c>
      <c r="E252" s="163" t="s">
        <v>473</v>
      </c>
      <c r="F252" s="164" t="s">
        <v>474</v>
      </c>
      <c r="G252" s="165" t="s">
        <v>475</v>
      </c>
      <c r="H252" s="166">
        <v>4</v>
      </c>
      <c r="I252" s="167"/>
      <c r="J252" s="168">
        <f>ROUND(I252*H252,2)</f>
        <v>0</v>
      </c>
      <c r="K252" s="164" t="s">
        <v>128</v>
      </c>
      <c r="L252" s="169"/>
      <c r="M252" s="170" t="s">
        <v>19</v>
      </c>
      <c r="N252" s="171" t="s">
        <v>45</v>
      </c>
      <c r="P252" s="134">
        <f>O252*H252</f>
        <v>0</v>
      </c>
      <c r="Q252" s="134">
        <v>1E-4</v>
      </c>
      <c r="R252" s="134">
        <f>Q252*H252</f>
        <v>4.0000000000000002E-4</v>
      </c>
      <c r="S252" s="134">
        <v>0</v>
      </c>
      <c r="T252" s="134">
        <f>S252*H252</f>
        <v>0</v>
      </c>
      <c r="U252" s="135" t="s">
        <v>19</v>
      </c>
      <c r="AR252" s="136" t="s">
        <v>217</v>
      </c>
      <c r="AT252" s="136" t="s">
        <v>214</v>
      </c>
      <c r="AU252" s="136" t="s">
        <v>84</v>
      </c>
      <c r="AY252" s="16" t="s">
        <v>121</v>
      </c>
      <c r="BE252" s="137">
        <f>IF(N252="základní",J252,0)</f>
        <v>0</v>
      </c>
      <c r="BF252" s="137">
        <f>IF(N252="snížená",J252,0)</f>
        <v>0</v>
      </c>
      <c r="BG252" s="137">
        <f>IF(N252="zákl. přenesená",J252,0)</f>
        <v>0</v>
      </c>
      <c r="BH252" s="137">
        <f>IF(N252="sníž. přenesená",J252,0)</f>
        <v>0</v>
      </c>
      <c r="BI252" s="137">
        <f>IF(N252="nulová",J252,0)</f>
        <v>0</v>
      </c>
      <c r="BJ252" s="16" t="s">
        <v>82</v>
      </c>
      <c r="BK252" s="137">
        <f>ROUND(I252*H252,2)</f>
        <v>0</v>
      </c>
      <c r="BL252" s="16" t="s">
        <v>129</v>
      </c>
      <c r="BM252" s="136" t="s">
        <v>476</v>
      </c>
    </row>
    <row r="253" spans="2:65" s="1" customFormat="1" ht="11.25">
      <c r="B253" s="31"/>
      <c r="D253" s="138" t="s">
        <v>131</v>
      </c>
      <c r="F253" s="139" t="s">
        <v>474</v>
      </c>
      <c r="I253" s="140"/>
      <c r="L253" s="31"/>
      <c r="M253" s="141"/>
      <c r="U253" s="52"/>
      <c r="AT253" s="16" t="s">
        <v>131</v>
      </c>
      <c r="AU253" s="16" t="s">
        <v>84</v>
      </c>
    </row>
    <row r="254" spans="2:65" s="1" customFormat="1" ht="16.5" customHeight="1">
      <c r="B254" s="31"/>
      <c r="C254" s="125" t="s">
        <v>477</v>
      </c>
      <c r="D254" s="125" t="s">
        <v>124</v>
      </c>
      <c r="E254" s="126" t="s">
        <v>478</v>
      </c>
      <c r="F254" s="127" t="s">
        <v>479</v>
      </c>
      <c r="G254" s="128" t="s">
        <v>127</v>
      </c>
      <c r="H254" s="129">
        <v>2</v>
      </c>
      <c r="I254" s="130"/>
      <c r="J254" s="131">
        <f>ROUND(I254*H254,2)</f>
        <v>0</v>
      </c>
      <c r="K254" s="127" t="s">
        <v>128</v>
      </c>
      <c r="L254" s="31"/>
      <c r="M254" s="132" t="s">
        <v>19</v>
      </c>
      <c r="N254" s="133" t="s">
        <v>45</v>
      </c>
      <c r="P254" s="134">
        <f>O254*H254</f>
        <v>0</v>
      </c>
      <c r="Q254" s="134">
        <v>0</v>
      </c>
      <c r="R254" s="134">
        <f>Q254*H254</f>
        <v>0</v>
      </c>
      <c r="S254" s="134">
        <v>0</v>
      </c>
      <c r="T254" s="134">
        <f>S254*H254</f>
        <v>0</v>
      </c>
      <c r="U254" s="135" t="s">
        <v>19</v>
      </c>
      <c r="AR254" s="136" t="s">
        <v>129</v>
      </c>
      <c r="AT254" s="136" t="s">
        <v>124</v>
      </c>
      <c r="AU254" s="136" t="s">
        <v>84</v>
      </c>
      <c r="AY254" s="16" t="s">
        <v>121</v>
      </c>
      <c r="BE254" s="137">
        <f>IF(N254="základní",J254,0)</f>
        <v>0</v>
      </c>
      <c r="BF254" s="137">
        <f>IF(N254="snížená",J254,0)</f>
        <v>0</v>
      </c>
      <c r="BG254" s="137">
        <f>IF(N254="zákl. přenesená",J254,0)</f>
        <v>0</v>
      </c>
      <c r="BH254" s="137">
        <f>IF(N254="sníž. přenesená",J254,0)</f>
        <v>0</v>
      </c>
      <c r="BI254" s="137">
        <f>IF(N254="nulová",J254,0)</f>
        <v>0</v>
      </c>
      <c r="BJ254" s="16" t="s">
        <v>82</v>
      </c>
      <c r="BK254" s="137">
        <f>ROUND(I254*H254,2)</f>
        <v>0</v>
      </c>
      <c r="BL254" s="16" t="s">
        <v>129</v>
      </c>
      <c r="BM254" s="136" t="s">
        <v>480</v>
      </c>
    </row>
    <row r="255" spans="2:65" s="1" customFormat="1" ht="11.25">
      <c r="B255" s="31"/>
      <c r="D255" s="138" t="s">
        <v>131</v>
      </c>
      <c r="F255" s="139" t="s">
        <v>481</v>
      </c>
      <c r="I255" s="140"/>
      <c r="L255" s="31"/>
      <c r="M255" s="141"/>
      <c r="U255" s="52"/>
      <c r="AT255" s="16" t="s">
        <v>131</v>
      </c>
      <c r="AU255" s="16" t="s">
        <v>84</v>
      </c>
    </row>
    <row r="256" spans="2:65" s="1" customFormat="1" ht="11.25">
      <c r="B256" s="31"/>
      <c r="D256" s="142" t="s">
        <v>133</v>
      </c>
      <c r="F256" s="143" t="s">
        <v>482</v>
      </c>
      <c r="I256" s="140"/>
      <c r="L256" s="31"/>
      <c r="M256" s="141"/>
      <c r="U256" s="52"/>
      <c r="AT256" s="16" t="s">
        <v>133</v>
      </c>
      <c r="AU256" s="16" t="s">
        <v>84</v>
      </c>
    </row>
    <row r="257" spans="2:65" s="1" customFormat="1" ht="24.2" customHeight="1">
      <c r="B257" s="31"/>
      <c r="C257" s="162" t="s">
        <v>483</v>
      </c>
      <c r="D257" s="162" t="s">
        <v>214</v>
      </c>
      <c r="E257" s="163" t="s">
        <v>484</v>
      </c>
      <c r="F257" s="164" t="s">
        <v>485</v>
      </c>
      <c r="G257" s="165" t="s">
        <v>127</v>
      </c>
      <c r="H257" s="166">
        <v>2</v>
      </c>
      <c r="I257" s="167"/>
      <c r="J257" s="168">
        <f>ROUND(I257*H257,2)</f>
        <v>0</v>
      </c>
      <c r="K257" s="164" t="s">
        <v>128</v>
      </c>
      <c r="L257" s="169"/>
      <c r="M257" s="170" t="s">
        <v>19</v>
      </c>
      <c r="N257" s="171" t="s">
        <v>45</v>
      </c>
      <c r="P257" s="134">
        <f>O257*H257</f>
        <v>0</v>
      </c>
      <c r="Q257" s="134">
        <v>3.2000000000000001E-2</v>
      </c>
      <c r="R257" s="134">
        <f>Q257*H257</f>
        <v>6.4000000000000001E-2</v>
      </c>
      <c r="S257" s="134">
        <v>0</v>
      </c>
      <c r="T257" s="134">
        <f>S257*H257</f>
        <v>0</v>
      </c>
      <c r="U257" s="135" t="s">
        <v>19</v>
      </c>
      <c r="AR257" s="136" t="s">
        <v>217</v>
      </c>
      <c r="AT257" s="136" t="s">
        <v>214</v>
      </c>
      <c r="AU257" s="136" t="s">
        <v>84</v>
      </c>
      <c r="AY257" s="16" t="s">
        <v>121</v>
      </c>
      <c r="BE257" s="137">
        <f>IF(N257="základní",J257,0)</f>
        <v>0</v>
      </c>
      <c r="BF257" s="137">
        <f>IF(N257="snížená",J257,0)</f>
        <v>0</v>
      </c>
      <c r="BG257" s="137">
        <f>IF(N257="zákl. přenesená",J257,0)</f>
        <v>0</v>
      </c>
      <c r="BH257" s="137">
        <f>IF(N257="sníž. přenesená",J257,0)</f>
        <v>0</v>
      </c>
      <c r="BI257" s="137">
        <f>IF(N257="nulová",J257,0)</f>
        <v>0</v>
      </c>
      <c r="BJ257" s="16" t="s">
        <v>82</v>
      </c>
      <c r="BK257" s="137">
        <f>ROUND(I257*H257,2)</f>
        <v>0</v>
      </c>
      <c r="BL257" s="16" t="s">
        <v>129</v>
      </c>
      <c r="BM257" s="136" t="s">
        <v>486</v>
      </c>
    </row>
    <row r="258" spans="2:65" s="1" customFormat="1" ht="11.25">
      <c r="B258" s="31"/>
      <c r="D258" s="138" t="s">
        <v>131</v>
      </c>
      <c r="F258" s="139" t="s">
        <v>485</v>
      </c>
      <c r="I258" s="140"/>
      <c r="L258" s="31"/>
      <c r="M258" s="141"/>
      <c r="U258" s="52"/>
      <c r="AT258" s="16" t="s">
        <v>131</v>
      </c>
      <c r="AU258" s="16" t="s">
        <v>84</v>
      </c>
    </row>
    <row r="259" spans="2:65" s="1" customFormat="1" ht="16.5" customHeight="1">
      <c r="B259" s="31"/>
      <c r="C259" s="125" t="s">
        <v>487</v>
      </c>
      <c r="D259" s="125" t="s">
        <v>124</v>
      </c>
      <c r="E259" s="126" t="s">
        <v>488</v>
      </c>
      <c r="F259" s="127" t="s">
        <v>489</v>
      </c>
      <c r="G259" s="128" t="s">
        <v>127</v>
      </c>
      <c r="H259" s="129">
        <v>24</v>
      </c>
      <c r="I259" s="130"/>
      <c r="J259" s="131">
        <f>ROUND(I259*H259,2)</f>
        <v>0</v>
      </c>
      <c r="K259" s="127" t="s">
        <v>128</v>
      </c>
      <c r="L259" s="31"/>
      <c r="M259" s="132" t="s">
        <v>19</v>
      </c>
      <c r="N259" s="133" t="s">
        <v>45</v>
      </c>
      <c r="P259" s="134">
        <f>O259*H259</f>
        <v>0</v>
      </c>
      <c r="Q259" s="134">
        <v>0</v>
      </c>
      <c r="R259" s="134">
        <f>Q259*H259</f>
        <v>0</v>
      </c>
      <c r="S259" s="134">
        <v>0</v>
      </c>
      <c r="T259" s="134">
        <f>S259*H259</f>
        <v>0</v>
      </c>
      <c r="U259" s="135" t="s">
        <v>19</v>
      </c>
      <c r="AR259" s="136" t="s">
        <v>129</v>
      </c>
      <c r="AT259" s="136" t="s">
        <v>124</v>
      </c>
      <c r="AU259" s="136" t="s">
        <v>84</v>
      </c>
      <c r="AY259" s="16" t="s">
        <v>121</v>
      </c>
      <c r="BE259" s="137">
        <f>IF(N259="základní",J259,0)</f>
        <v>0</v>
      </c>
      <c r="BF259" s="137">
        <f>IF(N259="snížená",J259,0)</f>
        <v>0</v>
      </c>
      <c r="BG259" s="137">
        <f>IF(N259="zákl. přenesená",J259,0)</f>
        <v>0</v>
      </c>
      <c r="BH259" s="137">
        <f>IF(N259="sníž. přenesená",J259,0)</f>
        <v>0</v>
      </c>
      <c r="BI259" s="137">
        <f>IF(N259="nulová",J259,0)</f>
        <v>0</v>
      </c>
      <c r="BJ259" s="16" t="s">
        <v>82</v>
      </c>
      <c r="BK259" s="137">
        <f>ROUND(I259*H259,2)</f>
        <v>0</v>
      </c>
      <c r="BL259" s="16" t="s">
        <v>129</v>
      </c>
      <c r="BM259" s="136" t="s">
        <v>490</v>
      </c>
    </row>
    <row r="260" spans="2:65" s="1" customFormat="1" ht="11.25">
      <c r="B260" s="31"/>
      <c r="D260" s="138" t="s">
        <v>131</v>
      </c>
      <c r="F260" s="139" t="s">
        <v>491</v>
      </c>
      <c r="I260" s="140"/>
      <c r="L260" s="31"/>
      <c r="M260" s="141"/>
      <c r="U260" s="52"/>
      <c r="AT260" s="16" t="s">
        <v>131</v>
      </c>
      <c r="AU260" s="16" t="s">
        <v>84</v>
      </c>
    </row>
    <row r="261" spans="2:65" s="1" customFormat="1" ht="11.25">
      <c r="B261" s="31"/>
      <c r="D261" s="142" t="s">
        <v>133</v>
      </c>
      <c r="F261" s="143" t="s">
        <v>492</v>
      </c>
      <c r="I261" s="140"/>
      <c r="L261" s="31"/>
      <c r="M261" s="141"/>
      <c r="U261" s="52"/>
      <c r="AT261" s="16" t="s">
        <v>133</v>
      </c>
      <c r="AU261" s="16" t="s">
        <v>84</v>
      </c>
    </row>
    <row r="262" spans="2:65" s="1" customFormat="1" ht="16.5" customHeight="1">
      <c r="B262" s="31"/>
      <c r="C262" s="162" t="s">
        <v>493</v>
      </c>
      <c r="D262" s="162" t="s">
        <v>214</v>
      </c>
      <c r="E262" s="163" t="s">
        <v>494</v>
      </c>
      <c r="F262" s="164" t="s">
        <v>495</v>
      </c>
      <c r="G262" s="165" t="s">
        <v>127</v>
      </c>
      <c r="H262" s="166">
        <v>48</v>
      </c>
      <c r="I262" s="167"/>
      <c r="J262" s="168">
        <f>ROUND(I262*H262,2)</f>
        <v>0</v>
      </c>
      <c r="K262" s="164" t="s">
        <v>128</v>
      </c>
      <c r="L262" s="169"/>
      <c r="M262" s="170" t="s">
        <v>19</v>
      </c>
      <c r="N262" s="171" t="s">
        <v>45</v>
      </c>
      <c r="P262" s="134">
        <f>O262*H262</f>
        <v>0</v>
      </c>
      <c r="Q262" s="134">
        <v>2.0000000000000001E-4</v>
      </c>
      <c r="R262" s="134">
        <f>Q262*H262</f>
        <v>9.6000000000000009E-3</v>
      </c>
      <c r="S262" s="134">
        <v>0</v>
      </c>
      <c r="T262" s="134">
        <f>S262*H262</f>
        <v>0</v>
      </c>
      <c r="U262" s="135" t="s">
        <v>19</v>
      </c>
      <c r="AR262" s="136" t="s">
        <v>217</v>
      </c>
      <c r="AT262" s="136" t="s">
        <v>214</v>
      </c>
      <c r="AU262" s="136" t="s">
        <v>84</v>
      </c>
      <c r="AY262" s="16" t="s">
        <v>121</v>
      </c>
      <c r="BE262" s="137">
        <f>IF(N262="základní",J262,0)</f>
        <v>0</v>
      </c>
      <c r="BF262" s="137">
        <f>IF(N262="snížená",J262,0)</f>
        <v>0</v>
      </c>
      <c r="BG262" s="137">
        <f>IF(N262="zákl. přenesená",J262,0)</f>
        <v>0</v>
      </c>
      <c r="BH262" s="137">
        <f>IF(N262="sníž. přenesená",J262,0)</f>
        <v>0</v>
      </c>
      <c r="BI262" s="137">
        <f>IF(N262="nulová",J262,0)</f>
        <v>0</v>
      </c>
      <c r="BJ262" s="16" t="s">
        <v>82</v>
      </c>
      <c r="BK262" s="137">
        <f>ROUND(I262*H262,2)</f>
        <v>0</v>
      </c>
      <c r="BL262" s="16" t="s">
        <v>129</v>
      </c>
      <c r="BM262" s="136" t="s">
        <v>496</v>
      </c>
    </row>
    <row r="263" spans="2:65" s="1" customFormat="1" ht="11.25">
      <c r="B263" s="31"/>
      <c r="D263" s="138" t="s">
        <v>131</v>
      </c>
      <c r="F263" s="139" t="s">
        <v>495</v>
      </c>
      <c r="I263" s="140"/>
      <c r="L263" s="31"/>
      <c r="M263" s="141"/>
      <c r="U263" s="52"/>
      <c r="AT263" s="16" t="s">
        <v>131</v>
      </c>
      <c r="AU263" s="16" t="s">
        <v>84</v>
      </c>
    </row>
    <row r="264" spans="2:65" s="1" customFormat="1" ht="16.5" customHeight="1">
      <c r="B264" s="31"/>
      <c r="C264" s="125" t="s">
        <v>497</v>
      </c>
      <c r="D264" s="125" t="s">
        <v>124</v>
      </c>
      <c r="E264" s="126" t="s">
        <v>498</v>
      </c>
      <c r="F264" s="127" t="s">
        <v>499</v>
      </c>
      <c r="G264" s="128" t="s">
        <v>127</v>
      </c>
      <c r="H264" s="129">
        <v>3</v>
      </c>
      <c r="I264" s="130"/>
      <c r="J264" s="131">
        <f>ROUND(I264*H264,2)</f>
        <v>0</v>
      </c>
      <c r="K264" s="127" t="s">
        <v>128</v>
      </c>
      <c r="L264" s="31"/>
      <c r="M264" s="132" t="s">
        <v>19</v>
      </c>
      <c r="N264" s="133" t="s">
        <v>45</v>
      </c>
      <c r="P264" s="134">
        <f>O264*H264</f>
        <v>0</v>
      </c>
      <c r="Q264" s="134">
        <v>0</v>
      </c>
      <c r="R264" s="134">
        <f>Q264*H264</f>
        <v>0</v>
      </c>
      <c r="S264" s="134">
        <v>0</v>
      </c>
      <c r="T264" s="134">
        <f>S264*H264</f>
        <v>0</v>
      </c>
      <c r="U264" s="135" t="s">
        <v>19</v>
      </c>
      <c r="AR264" s="136" t="s">
        <v>129</v>
      </c>
      <c r="AT264" s="136" t="s">
        <v>124</v>
      </c>
      <c r="AU264" s="136" t="s">
        <v>84</v>
      </c>
      <c r="AY264" s="16" t="s">
        <v>121</v>
      </c>
      <c r="BE264" s="137">
        <f>IF(N264="základní",J264,0)</f>
        <v>0</v>
      </c>
      <c r="BF264" s="137">
        <f>IF(N264="snížená",J264,0)</f>
        <v>0</v>
      </c>
      <c r="BG264" s="137">
        <f>IF(N264="zákl. přenesená",J264,0)</f>
        <v>0</v>
      </c>
      <c r="BH264" s="137">
        <f>IF(N264="sníž. přenesená",J264,0)</f>
        <v>0</v>
      </c>
      <c r="BI264" s="137">
        <f>IF(N264="nulová",J264,0)</f>
        <v>0</v>
      </c>
      <c r="BJ264" s="16" t="s">
        <v>82</v>
      </c>
      <c r="BK264" s="137">
        <f>ROUND(I264*H264,2)</f>
        <v>0</v>
      </c>
      <c r="BL264" s="16" t="s">
        <v>129</v>
      </c>
      <c r="BM264" s="136" t="s">
        <v>500</v>
      </c>
    </row>
    <row r="265" spans="2:65" s="1" customFormat="1" ht="11.25">
      <c r="B265" s="31"/>
      <c r="D265" s="138" t="s">
        <v>131</v>
      </c>
      <c r="F265" s="139" t="s">
        <v>501</v>
      </c>
      <c r="I265" s="140"/>
      <c r="L265" s="31"/>
      <c r="M265" s="141"/>
      <c r="U265" s="52"/>
      <c r="AT265" s="16" t="s">
        <v>131</v>
      </c>
      <c r="AU265" s="16" t="s">
        <v>84</v>
      </c>
    </row>
    <row r="266" spans="2:65" s="1" customFormat="1" ht="11.25">
      <c r="B266" s="31"/>
      <c r="D266" s="142" t="s">
        <v>133</v>
      </c>
      <c r="F266" s="143" t="s">
        <v>502</v>
      </c>
      <c r="I266" s="140"/>
      <c r="L266" s="31"/>
      <c r="M266" s="141"/>
      <c r="U266" s="52"/>
      <c r="AT266" s="16" t="s">
        <v>133</v>
      </c>
      <c r="AU266" s="16" t="s">
        <v>84</v>
      </c>
    </row>
    <row r="267" spans="2:65" s="1" customFormat="1" ht="16.5" customHeight="1">
      <c r="B267" s="31"/>
      <c r="C267" s="162" t="s">
        <v>503</v>
      </c>
      <c r="D267" s="162" t="s">
        <v>214</v>
      </c>
      <c r="E267" s="163" t="s">
        <v>504</v>
      </c>
      <c r="F267" s="164" t="s">
        <v>505</v>
      </c>
      <c r="G267" s="165" t="s">
        <v>127</v>
      </c>
      <c r="H267" s="166">
        <v>3</v>
      </c>
      <c r="I267" s="167"/>
      <c r="J267" s="168">
        <f>ROUND(I267*H267,2)</f>
        <v>0</v>
      </c>
      <c r="K267" s="164" t="s">
        <v>128</v>
      </c>
      <c r="L267" s="169"/>
      <c r="M267" s="170" t="s">
        <v>19</v>
      </c>
      <c r="N267" s="171" t="s">
        <v>45</v>
      </c>
      <c r="P267" s="134">
        <f>O267*H267</f>
        <v>0</v>
      </c>
      <c r="Q267" s="134">
        <v>1.2800000000000001E-3</v>
      </c>
      <c r="R267" s="134">
        <f>Q267*H267</f>
        <v>3.8400000000000005E-3</v>
      </c>
      <c r="S267" s="134">
        <v>0</v>
      </c>
      <c r="T267" s="134">
        <f>S267*H267</f>
        <v>0</v>
      </c>
      <c r="U267" s="135" t="s">
        <v>19</v>
      </c>
      <c r="AR267" s="136" t="s">
        <v>217</v>
      </c>
      <c r="AT267" s="136" t="s">
        <v>214</v>
      </c>
      <c r="AU267" s="136" t="s">
        <v>84</v>
      </c>
      <c r="AY267" s="16" t="s">
        <v>121</v>
      </c>
      <c r="BE267" s="137">
        <f>IF(N267="základní",J267,0)</f>
        <v>0</v>
      </c>
      <c r="BF267" s="137">
        <f>IF(N267="snížená",J267,0)</f>
        <v>0</v>
      </c>
      <c r="BG267" s="137">
        <f>IF(N267="zákl. přenesená",J267,0)</f>
        <v>0</v>
      </c>
      <c r="BH267" s="137">
        <f>IF(N267="sníž. přenesená",J267,0)</f>
        <v>0</v>
      </c>
      <c r="BI267" s="137">
        <f>IF(N267="nulová",J267,0)</f>
        <v>0</v>
      </c>
      <c r="BJ267" s="16" t="s">
        <v>82</v>
      </c>
      <c r="BK267" s="137">
        <f>ROUND(I267*H267,2)</f>
        <v>0</v>
      </c>
      <c r="BL267" s="16" t="s">
        <v>129</v>
      </c>
      <c r="BM267" s="136" t="s">
        <v>506</v>
      </c>
    </row>
    <row r="268" spans="2:65" s="1" customFormat="1" ht="11.25">
      <c r="B268" s="31"/>
      <c r="D268" s="138" t="s">
        <v>131</v>
      </c>
      <c r="F268" s="139" t="s">
        <v>505</v>
      </c>
      <c r="I268" s="140"/>
      <c r="L268" s="31"/>
      <c r="M268" s="141"/>
      <c r="U268" s="52"/>
      <c r="AT268" s="16" t="s">
        <v>131</v>
      </c>
      <c r="AU268" s="16" t="s">
        <v>84</v>
      </c>
    </row>
    <row r="269" spans="2:65" s="1" customFormat="1" ht="16.5" customHeight="1">
      <c r="B269" s="31"/>
      <c r="C269" s="125" t="s">
        <v>507</v>
      </c>
      <c r="D269" s="125" t="s">
        <v>124</v>
      </c>
      <c r="E269" s="126" t="s">
        <v>508</v>
      </c>
      <c r="F269" s="127" t="s">
        <v>509</v>
      </c>
      <c r="G269" s="128" t="s">
        <v>127</v>
      </c>
      <c r="H269" s="129">
        <v>15</v>
      </c>
      <c r="I269" s="130"/>
      <c r="J269" s="131">
        <f>ROUND(I269*H269,2)</f>
        <v>0</v>
      </c>
      <c r="K269" s="127" t="s">
        <v>128</v>
      </c>
      <c r="L269" s="31"/>
      <c r="M269" s="132" t="s">
        <v>19</v>
      </c>
      <c r="N269" s="133" t="s">
        <v>45</v>
      </c>
      <c r="P269" s="134">
        <f>O269*H269</f>
        <v>0</v>
      </c>
      <c r="Q269" s="134">
        <v>0</v>
      </c>
      <c r="R269" s="134">
        <f>Q269*H269</f>
        <v>0</v>
      </c>
      <c r="S269" s="134">
        <v>0</v>
      </c>
      <c r="T269" s="134">
        <f>S269*H269</f>
        <v>0</v>
      </c>
      <c r="U269" s="135" t="s">
        <v>19</v>
      </c>
      <c r="AR269" s="136" t="s">
        <v>129</v>
      </c>
      <c r="AT269" s="136" t="s">
        <v>124</v>
      </c>
      <c r="AU269" s="136" t="s">
        <v>84</v>
      </c>
      <c r="AY269" s="16" t="s">
        <v>121</v>
      </c>
      <c r="BE269" s="137">
        <f>IF(N269="základní",J269,0)</f>
        <v>0</v>
      </c>
      <c r="BF269" s="137">
        <f>IF(N269="snížená",J269,0)</f>
        <v>0</v>
      </c>
      <c r="BG269" s="137">
        <f>IF(N269="zákl. přenesená",J269,0)</f>
        <v>0</v>
      </c>
      <c r="BH269" s="137">
        <f>IF(N269="sníž. přenesená",J269,0)</f>
        <v>0</v>
      </c>
      <c r="BI269" s="137">
        <f>IF(N269="nulová",J269,0)</f>
        <v>0</v>
      </c>
      <c r="BJ269" s="16" t="s">
        <v>82</v>
      </c>
      <c r="BK269" s="137">
        <f>ROUND(I269*H269,2)</f>
        <v>0</v>
      </c>
      <c r="BL269" s="16" t="s">
        <v>129</v>
      </c>
      <c r="BM269" s="136" t="s">
        <v>510</v>
      </c>
    </row>
    <row r="270" spans="2:65" s="1" customFormat="1" ht="11.25">
      <c r="B270" s="31"/>
      <c r="D270" s="138" t="s">
        <v>131</v>
      </c>
      <c r="F270" s="139" t="s">
        <v>511</v>
      </c>
      <c r="I270" s="140"/>
      <c r="L270" s="31"/>
      <c r="M270" s="141"/>
      <c r="U270" s="52"/>
      <c r="AT270" s="16" t="s">
        <v>131</v>
      </c>
      <c r="AU270" s="16" t="s">
        <v>84</v>
      </c>
    </row>
    <row r="271" spans="2:65" s="1" customFormat="1" ht="11.25">
      <c r="B271" s="31"/>
      <c r="D271" s="142" t="s">
        <v>133</v>
      </c>
      <c r="F271" s="143" t="s">
        <v>512</v>
      </c>
      <c r="I271" s="140"/>
      <c r="L271" s="31"/>
      <c r="M271" s="141"/>
      <c r="U271" s="52"/>
      <c r="AT271" s="16" t="s">
        <v>133</v>
      </c>
      <c r="AU271" s="16" t="s">
        <v>84</v>
      </c>
    </row>
    <row r="272" spans="2:65" s="1" customFormat="1" ht="16.5" customHeight="1">
      <c r="B272" s="31"/>
      <c r="C272" s="162" t="s">
        <v>513</v>
      </c>
      <c r="D272" s="162" t="s">
        <v>214</v>
      </c>
      <c r="E272" s="163" t="s">
        <v>514</v>
      </c>
      <c r="F272" s="164" t="s">
        <v>515</v>
      </c>
      <c r="G272" s="165" t="s">
        <v>127</v>
      </c>
      <c r="H272" s="166">
        <v>15</v>
      </c>
      <c r="I272" s="167"/>
      <c r="J272" s="168">
        <f>ROUND(I272*H272,2)</f>
        <v>0</v>
      </c>
      <c r="K272" s="164" t="s">
        <v>128</v>
      </c>
      <c r="L272" s="169"/>
      <c r="M272" s="170" t="s">
        <v>19</v>
      </c>
      <c r="N272" s="171" t="s">
        <v>45</v>
      </c>
      <c r="P272" s="134">
        <f>O272*H272</f>
        <v>0</v>
      </c>
      <c r="Q272" s="134">
        <v>1.2E-4</v>
      </c>
      <c r="R272" s="134">
        <f>Q272*H272</f>
        <v>1.8E-3</v>
      </c>
      <c r="S272" s="134">
        <v>0</v>
      </c>
      <c r="T272" s="134">
        <f>S272*H272</f>
        <v>0</v>
      </c>
      <c r="U272" s="135" t="s">
        <v>19</v>
      </c>
      <c r="AR272" s="136" t="s">
        <v>217</v>
      </c>
      <c r="AT272" s="136" t="s">
        <v>214</v>
      </c>
      <c r="AU272" s="136" t="s">
        <v>84</v>
      </c>
      <c r="AY272" s="16" t="s">
        <v>121</v>
      </c>
      <c r="BE272" s="137">
        <f>IF(N272="základní",J272,0)</f>
        <v>0</v>
      </c>
      <c r="BF272" s="137">
        <f>IF(N272="snížená",J272,0)</f>
        <v>0</v>
      </c>
      <c r="BG272" s="137">
        <f>IF(N272="zákl. přenesená",J272,0)</f>
        <v>0</v>
      </c>
      <c r="BH272" s="137">
        <f>IF(N272="sníž. přenesená",J272,0)</f>
        <v>0</v>
      </c>
      <c r="BI272" s="137">
        <f>IF(N272="nulová",J272,0)</f>
        <v>0</v>
      </c>
      <c r="BJ272" s="16" t="s">
        <v>82</v>
      </c>
      <c r="BK272" s="137">
        <f>ROUND(I272*H272,2)</f>
        <v>0</v>
      </c>
      <c r="BL272" s="16" t="s">
        <v>129</v>
      </c>
      <c r="BM272" s="136" t="s">
        <v>516</v>
      </c>
    </row>
    <row r="273" spans="2:65" s="1" customFormat="1" ht="11.25">
      <c r="B273" s="31"/>
      <c r="D273" s="138" t="s">
        <v>131</v>
      </c>
      <c r="F273" s="139" t="s">
        <v>515</v>
      </c>
      <c r="I273" s="140"/>
      <c r="L273" s="31"/>
      <c r="M273" s="141"/>
      <c r="U273" s="52"/>
      <c r="AT273" s="16" t="s">
        <v>131</v>
      </c>
      <c r="AU273" s="16" t="s">
        <v>84</v>
      </c>
    </row>
    <row r="274" spans="2:65" s="1" customFormat="1" ht="16.5" customHeight="1">
      <c r="B274" s="31"/>
      <c r="C274" s="125" t="s">
        <v>517</v>
      </c>
      <c r="D274" s="125" t="s">
        <v>124</v>
      </c>
      <c r="E274" s="126" t="s">
        <v>518</v>
      </c>
      <c r="F274" s="127" t="s">
        <v>519</v>
      </c>
      <c r="G274" s="128" t="s">
        <v>127</v>
      </c>
      <c r="H274" s="129">
        <v>12</v>
      </c>
      <c r="I274" s="130"/>
      <c r="J274" s="131">
        <f>ROUND(I274*H274,2)</f>
        <v>0</v>
      </c>
      <c r="K274" s="127" t="s">
        <v>128</v>
      </c>
      <c r="L274" s="31"/>
      <c r="M274" s="132" t="s">
        <v>19</v>
      </c>
      <c r="N274" s="133" t="s">
        <v>45</v>
      </c>
      <c r="P274" s="134">
        <f>O274*H274</f>
        <v>0</v>
      </c>
      <c r="Q274" s="134">
        <v>0</v>
      </c>
      <c r="R274" s="134">
        <f>Q274*H274</f>
        <v>0</v>
      </c>
      <c r="S274" s="134">
        <v>0</v>
      </c>
      <c r="T274" s="134">
        <f>S274*H274</f>
        <v>0</v>
      </c>
      <c r="U274" s="135" t="s">
        <v>19</v>
      </c>
      <c r="AR274" s="136" t="s">
        <v>129</v>
      </c>
      <c r="AT274" s="136" t="s">
        <v>124</v>
      </c>
      <c r="AU274" s="136" t="s">
        <v>84</v>
      </c>
      <c r="AY274" s="16" t="s">
        <v>121</v>
      </c>
      <c r="BE274" s="137">
        <f>IF(N274="základní",J274,0)</f>
        <v>0</v>
      </c>
      <c r="BF274" s="137">
        <f>IF(N274="snížená",J274,0)</f>
        <v>0</v>
      </c>
      <c r="BG274" s="137">
        <f>IF(N274="zákl. přenesená",J274,0)</f>
        <v>0</v>
      </c>
      <c r="BH274" s="137">
        <f>IF(N274="sníž. přenesená",J274,0)</f>
        <v>0</v>
      </c>
      <c r="BI274" s="137">
        <f>IF(N274="nulová",J274,0)</f>
        <v>0</v>
      </c>
      <c r="BJ274" s="16" t="s">
        <v>82</v>
      </c>
      <c r="BK274" s="137">
        <f>ROUND(I274*H274,2)</f>
        <v>0</v>
      </c>
      <c r="BL274" s="16" t="s">
        <v>129</v>
      </c>
      <c r="BM274" s="136" t="s">
        <v>520</v>
      </c>
    </row>
    <row r="275" spans="2:65" s="1" customFormat="1" ht="11.25">
      <c r="B275" s="31"/>
      <c r="D275" s="138" t="s">
        <v>131</v>
      </c>
      <c r="F275" s="139" t="s">
        <v>521</v>
      </c>
      <c r="I275" s="140"/>
      <c r="L275" s="31"/>
      <c r="M275" s="141"/>
      <c r="U275" s="52"/>
      <c r="AT275" s="16" t="s">
        <v>131</v>
      </c>
      <c r="AU275" s="16" t="s">
        <v>84</v>
      </c>
    </row>
    <row r="276" spans="2:65" s="1" customFormat="1" ht="11.25">
      <c r="B276" s="31"/>
      <c r="D276" s="142" t="s">
        <v>133</v>
      </c>
      <c r="F276" s="143" t="s">
        <v>522</v>
      </c>
      <c r="I276" s="140"/>
      <c r="L276" s="31"/>
      <c r="M276" s="141"/>
      <c r="U276" s="52"/>
      <c r="AT276" s="16" t="s">
        <v>133</v>
      </c>
      <c r="AU276" s="16" t="s">
        <v>84</v>
      </c>
    </row>
    <row r="277" spans="2:65" s="1" customFormat="1" ht="16.5" customHeight="1">
      <c r="B277" s="31"/>
      <c r="C277" s="162" t="s">
        <v>523</v>
      </c>
      <c r="D277" s="162" t="s">
        <v>214</v>
      </c>
      <c r="E277" s="163" t="s">
        <v>524</v>
      </c>
      <c r="F277" s="164" t="s">
        <v>525</v>
      </c>
      <c r="G277" s="165" t="s">
        <v>210</v>
      </c>
      <c r="H277" s="166">
        <v>36</v>
      </c>
      <c r="I277" s="167"/>
      <c r="J277" s="168">
        <f>ROUND(I277*H277,2)</f>
        <v>0</v>
      </c>
      <c r="K277" s="164" t="s">
        <v>128</v>
      </c>
      <c r="L277" s="169"/>
      <c r="M277" s="170" t="s">
        <v>19</v>
      </c>
      <c r="N277" s="171" t="s">
        <v>45</v>
      </c>
      <c r="P277" s="134">
        <f>O277*H277</f>
        <v>0</v>
      </c>
      <c r="Q277" s="134">
        <v>4.0999999999999999E-4</v>
      </c>
      <c r="R277" s="134">
        <f>Q277*H277</f>
        <v>1.4759999999999999E-2</v>
      </c>
      <c r="S277" s="134">
        <v>0</v>
      </c>
      <c r="T277" s="134">
        <f>S277*H277</f>
        <v>0</v>
      </c>
      <c r="U277" s="135" t="s">
        <v>19</v>
      </c>
      <c r="AR277" s="136" t="s">
        <v>217</v>
      </c>
      <c r="AT277" s="136" t="s">
        <v>214</v>
      </c>
      <c r="AU277" s="136" t="s">
        <v>84</v>
      </c>
      <c r="AY277" s="16" t="s">
        <v>121</v>
      </c>
      <c r="BE277" s="137">
        <f>IF(N277="základní",J277,0)</f>
        <v>0</v>
      </c>
      <c r="BF277" s="137">
        <f>IF(N277="snížená",J277,0)</f>
        <v>0</v>
      </c>
      <c r="BG277" s="137">
        <f>IF(N277="zákl. přenesená",J277,0)</f>
        <v>0</v>
      </c>
      <c r="BH277" s="137">
        <f>IF(N277="sníž. přenesená",J277,0)</f>
        <v>0</v>
      </c>
      <c r="BI277" s="137">
        <f>IF(N277="nulová",J277,0)</f>
        <v>0</v>
      </c>
      <c r="BJ277" s="16" t="s">
        <v>82</v>
      </c>
      <c r="BK277" s="137">
        <f>ROUND(I277*H277,2)</f>
        <v>0</v>
      </c>
      <c r="BL277" s="16" t="s">
        <v>129</v>
      </c>
      <c r="BM277" s="136" t="s">
        <v>526</v>
      </c>
    </row>
    <row r="278" spans="2:65" s="1" customFormat="1" ht="11.25">
      <c r="B278" s="31"/>
      <c r="D278" s="138" t="s">
        <v>131</v>
      </c>
      <c r="F278" s="139" t="s">
        <v>525</v>
      </c>
      <c r="I278" s="140"/>
      <c r="L278" s="31"/>
      <c r="M278" s="141"/>
      <c r="U278" s="52"/>
      <c r="AT278" s="16" t="s">
        <v>131</v>
      </c>
      <c r="AU278" s="16" t="s">
        <v>84</v>
      </c>
    </row>
    <row r="279" spans="2:65" s="1" customFormat="1" ht="24.2" customHeight="1">
      <c r="B279" s="31"/>
      <c r="C279" s="125" t="s">
        <v>527</v>
      </c>
      <c r="D279" s="125" t="s">
        <v>124</v>
      </c>
      <c r="E279" s="126" t="s">
        <v>528</v>
      </c>
      <c r="F279" s="127" t="s">
        <v>529</v>
      </c>
      <c r="G279" s="128" t="s">
        <v>127</v>
      </c>
      <c r="H279" s="129">
        <v>4</v>
      </c>
      <c r="I279" s="130"/>
      <c r="J279" s="131">
        <f>ROUND(I279*H279,2)</f>
        <v>0</v>
      </c>
      <c r="K279" s="127" t="s">
        <v>128</v>
      </c>
      <c r="L279" s="31"/>
      <c r="M279" s="132" t="s">
        <v>19</v>
      </c>
      <c r="N279" s="133" t="s">
        <v>45</v>
      </c>
      <c r="P279" s="134">
        <f>O279*H279</f>
        <v>0</v>
      </c>
      <c r="Q279" s="134">
        <v>0</v>
      </c>
      <c r="R279" s="134">
        <f>Q279*H279</f>
        <v>0</v>
      </c>
      <c r="S279" s="134">
        <v>8.0000000000000002E-3</v>
      </c>
      <c r="T279" s="134">
        <f>S279*H279</f>
        <v>3.2000000000000001E-2</v>
      </c>
      <c r="U279" s="135" t="s">
        <v>19</v>
      </c>
      <c r="AR279" s="136" t="s">
        <v>129</v>
      </c>
      <c r="AT279" s="136" t="s">
        <v>124</v>
      </c>
      <c r="AU279" s="136" t="s">
        <v>84</v>
      </c>
      <c r="AY279" s="16" t="s">
        <v>121</v>
      </c>
      <c r="BE279" s="137">
        <f>IF(N279="základní",J279,0)</f>
        <v>0</v>
      </c>
      <c r="BF279" s="137">
        <f>IF(N279="snížená",J279,0)</f>
        <v>0</v>
      </c>
      <c r="BG279" s="137">
        <f>IF(N279="zákl. přenesená",J279,0)</f>
        <v>0</v>
      </c>
      <c r="BH279" s="137">
        <f>IF(N279="sníž. přenesená",J279,0)</f>
        <v>0</v>
      </c>
      <c r="BI279" s="137">
        <f>IF(N279="nulová",J279,0)</f>
        <v>0</v>
      </c>
      <c r="BJ279" s="16" t="s">
        <v>82</v>
      </c>
      <c r="BK279" s="137">
        <f>ROUND(I279*H279,2)</f>
        <v>0</v>
      </c>
      <c r="BL279" s="16" t="s">
        <v>129</v>
      </c>
      <c r="BM279" s="136" t="s">
        <v>530</v>
      </c>
    </row>
    <row r="280" spans="2:65" s="1" customFormat="1" ht="19.5">
      <c r="B280" s="31"/>
      <c r="D280" s="138" t="s">
        <v>131</v>
      </c>
      <c r="F280" s="139" t="s">
        <v>531</v>
      </c>
      <c r="I280" s="140"/>
      <c r="L280" s="31"/>
      <c r="M280" s="141"/>
      <c r="U280" s="52"/>
      <c r="AT280" s="16" t="s">
        <v>131</v>
      </c>
      <c r="AU280" s="16" t="s">
        <v>84</v>
      </c>
    </row>
    <row r="281" spans="2:65" s="1" customFormat="1" ht="11.25">
      <c r="B281" s="31"/>
      <c r="D281" s="142" t="s">
        <v>133</v>
      </c>
      <c r="F281" s="143" t="s">
        <v>532</v>
      </c>
      <c r="I281" s="140"/>
      <c r="L281" s="31"/>
      <c r="M281" s="141"/>
      <c r="U281" s="52"/>
      <c r="AT281" s="16" t="s">
        <v>133</v>
      </c>
      <c r="AU281" s="16" t="s">
        <v>84</v>
      </c>
    </row>
    <row r="282" spans="2:65" s="1" customFormat="1" ht="16.5" customHeight="1">
      <c r="B282" s="31"/>
      <c r="C282" s="125" t="s">
        <v>533</v>
      </c>
      <c r="D282" s="125" t="s">
        <v>124</v>
      </c>
      <c r="E282" s="126" t="s">
        <v>534</v>
      </c>
      <c r="F282" s="127" t="s">
        <v>535</v>
      </c>
      <c r="G282" s="128" t="s">
        <v>127</v>
      </c>
      <c r="H282" s="129">
        <v>6</v>
      </c>
      <c r="I282" s="130"/>
      <c r="J282" s="131">
        <f>ROUND(I282*H282,2)</f>
        <v>0</v>
      </c>
      <c r="K282" s="127" t="s">
        <v>128</v>
      </c>
      <c r="L282" s="31"/>
      <c r="M282" s="132" t="s">
        <v>19</v>
      </c>
      <c r="N282" s="133" t="s">
        <v>45</v>
      </c>
      <c r="P282" s="134">
        <f>O282*H282</f>
        <v>0</v>
      </c>
      <c r="Q282" s="134">
        <v>0</v>
      </c>
      <c r="R282" s="134">
        <f>Q282*H282</f>
        <v>0</v>
      </c>
      <c r="S282" s="134">
        <v>4.0000000000000001E-3</v>
      </c>
      <c r="T282" s="134">
        <f>S282*H282</f>
        <v>2.4E-2</v>
      </c>
      <c r="U282" s="135" t="s">
        <v>19</v>
      </c>
      <c r="AR282" s="136" t="s">
        <v>129</v>
      </c>
      <c r="AT282" s="136" t="s">
        <v>124</v>
      </c>
      <c r="AU282" s="136" t="s">
        <v>84</v>
      </c>
      <c r="AY282" s="16" t="s">
        <v>121</v>
      </c>
      <c r="BE282" s="137">
        <f>IF(N282="základní",J282,0)</f>
        <v>0</v>
      </c>
      <c r="BF282" s="137">
        <f>IF(N282="snížená",J282,0)</f>
        <v>0</v>
      </c>
      <c r="BG282" s="137">
        <f>IF(N282="zákl. přenesená",J282,0)</f>
        <v>0</v>
      </c>
      <c r="BH282" s="137">
        <f>IF(N282="sníž. přenesená",J282,0)</f>
        <v>0</v>
      </c>
      <c r="BI282" s="137">
        <f>IF(N282="nulová",J282,0)</f>
        <v>0</v>
      </c>
      <c r="BJ282" s="16" t="s">
        <v>82</v>
      </c>
      <c r="BK282" s="137">
        <f>ROUND(I282*H282,2)</f>
        <v>0</v>
      </c>
      <c r="BL282" s="16" t="s">
        <v>129</v>
      </c>
      <c r="BM282" s="136" t="s">
        <v>536</v>
      </c>
    </row>
    <row r="283" spans="2:65" s="1" customFormat="1" ht="11.25">
      <c r="B283" s="31"/>
      <c r="D283" s="138" t="s">
        <v>131</v>
      </c>
      <c r="F283" s="139" t="s">
        <v>537</v>
      </c>
      <c r="I283" s="140"/>
      <c r="L283" s="31"/>
      <c r="M283" s="141"/>
      <c r="U283" s="52"/>
      <c r="AT283" s="16" t="s">
        <v>131</v>
      </c>
      <c r="AU283" s="16" t="s">
        <v>84</v>
      </c>
    </row>
    <row r="284" spans="2:65" s="1" customFormat="1" ht="11.25">
      <c r="B284" s="31"/>
      <c r="D284" s="142" t="s">
        <v>133</v>
      </c>
      <c r="F284" s="143" t="s">
        <v>538</v>
      </c>
      <c r="I284" s="140"/>
      <c r="L284" s="31"/>
      <c r="M284" s="141"/>
      <c r="U284" s="52"/>
      <c r="AT284" s="16" t="s">
        <v>133</v>
      </c>
      <c r="AU284" s="16" t="s">
        <v>84</v>
      </c>
    </row>
    <row r="285" spans="2:65" s="1" customFormat="1" ht="16.5" customHeight="1">
      <c r="B285" s="31"/>
      <c r="C285" s="125" t="s">
        <v>539</v>
      </c>
      <c r="D285" s="125" t="s">
        <v>124</v>
      </c>
      <c r="E285" s="126" t="s">
        <v>540</v>
      </c>
      <c r="F285" s="127" t="s">
        <v>541</v>
      </c>
      <c r="G285" s="128" t="s">
        <v>127</v>
      </c>
      <c r="H285" s="129">
        <v>20</v>
      </c>
      <c r="I285" s="130"/>
      <c r="J285" s="131">
        <f>ROUND(I285*H285,2)</f>
        <v>0</v>
      </c>
      <c r="K285" s="127" t="s">
        <v>128</v>
      </c>
      <c r="L285" s="31"/>
      <c r="M285" s="132" t="s">
        <v>19</v>
      </c>
      <c r="N285" s="133" t="s">
        <v>45</v>
      </c>
      <c r="P285" s="134">
        <f>O285*H285</f>
        <v>0</v>
      </c>
      <c r="Q285" s="134">
        <v>0</v>
      </c>
      <c r="R285" s="134">
        <f>Q285*H285</f>
        <v>0</v>
      </c>
      <c r="S285" s="134">
        <v>2.5000000000000001E-4</v>
      </c>
      <c r="T285" s="134">
        <f>S285*H285</f>
        <v>5.0000000000000001E-3</v>
      </c>
      <c r="U285" s="135" t="s">
        <v>19</v>
      </c>
      <c r="AR285" s="136" t="s">
        <v>129</v>
      </c>
      <c r="AT285" s="136" t="s">
        <v>124</v>
      </c>
      <c r="AU285" s="136" t="s">
        <v>84</v>
      </c>
      <c r="AY285" s="16" t="s">
        <v>121</v>
      </c>
      <c r="BE285" s="137">
        <f>IF(N285="základní",J285,0)</f>
        <v>0</v>
      </c>
      <c r="BF285" s="137">
        <f>IF(N285="snížená",J285,0)</f>
        <v>0</v>
      </c>
      <c r="BG285" s="137">
        <f>IF(N285="zákl. přenesená",J285,0)</f>
        <v>0</v>
      </c>
      <c r="BH285" s="137">
        <f>IF(N285="sníž. přenesená",J285,0)</f>
        <v>0</v>
      </c>
      <c r="BI285" s="137">
        <f>IF(N285="nulová",J285,0)</f>
        <v>0</v>
      </c>
      <c r="BJ285" s="16" t="s">
        <v>82</v>
      </c>
      <c r="BK285" s="137">
        <f>ROUND(I285*H285,2)</f>
        <v>0</v>
      </c>
      <c r="BL285" s="16" t="s">
        <v>129</v>
      </c>
      <c r="BM285" s="136" t="s">
        <v>542</v>
      </c>
    </row>
    <row r="286" spans="2:65" s="1" customFormat="1" ht="11.25">
      <c r="B286" s="31"/>
      <c r="D286" s="138" t="s">
        <v>131</v>
      </c>
      <c r="F286" s="139" t="s">
        <v>543</v>
      </c>
      <c r="I286" s="140"/>
      <c r="L286" s="31"/>
      <c r="M286" s="141"/>
      <c r="U286" s="52"/>
      <c r="AT286" s="16" t="s">
        <v>131</v>
      </c>
      <c r="AU286" s="16" t="s">
        <v>84</v>
      </c>
    </row>
    <row r="287" spans="2:65" s="1" customFormat="1" ht="11.25">
      <c r="B287" s="31"/>
      <c r="D287" s="142" t="s">
        <v>133</v>
      </c>
      <c r="F287" s="143" t="s">
        <v>544</v>
      </c>
      <c r="I287" s="140"/>
      <c r="L287" s="31"/>
      <c r="M287" s="141"/>
      <c r="U287" s="52"/>
      <c r="AT287" s="16" t="s">
        <v>133</v>
      </c>
      <c r="AU287" s="16" t="s">
        <v>84</v>
      </c>
    </row>
    <row r="288" spans="2:65" s="1" customFormat="1" ht="16.5" customHeight="1">
      <c r="B288" s="31"/>
      <c r="C288" s="125" t="s">
        <v>545</v>
      </c>
      <c r="D288" s="125" t="s">
        <v>124</v>
      </c>
      <c r="E288" s="126" t="s">
        <v>546</v>
      </c>
      <c r="F288" s="127" t="s">
        <v>547</v>
      </c>
      <c r="G288" s="128" t="s">
        <v>127</v>
      </c>
      <c r="H288" s="129">
        <v>8</v>
      </c>
      <c r="I288" s="130"/>
      <c r="J288" s="131">
        <f>ROUND(I288*H288,2)</f>
        <v>0</v>
      </c>
      <c r="K288" s="127" t="s">
        <v>128</v>
      </c>
      <c r="L288" s="31"/>
      <c r="M288" s="132" t="s">
        <v>19</v>
      </c>
      <c r="N288" s="133" t="s">
        <v>45</v>
      </c>
      <c r="P288" s="134">
        <f>O288*H288</f>
        <v>0</v>
      </c>
      <c r="Q288" s="134">
        <v>0</v>
      </c>
      <c r="R288" s="134">
        <f>Q288*H288</f>
        <v>0</v>
      </c>
      <c r="S288" s="134">
        <v>2.0000000000000001E-4</v>
      </c>
      <c r="T288" s="134">
        <f>S288*H288</f>
        <v>1.6000000000000001E-3</v>
      </c>
      <c r="U288" s="135" t="s">
        <v>19</v>
      </c>
      <c r="AR288" s="136" t="s">
        <v>129</v>
      </c>
      <c r="AT288" s="136" t="s">
        <v>124</v>
      </c>
      <c r="AU288" s="136" t="s">
        <v>84</v>
      </c>
      <c r="AY288" s="16" t="s">
        <v>121</v>
      </c>
      <c r="BE288" s="137">
        <f>IF(N288="základní",J288,0)</f>
        <v>0</v>
      </c>
      <c r="BF288" s="137">
        <f>IF(N288="snížená",J288,0)</f>
        <v>0</v>
      </c>
      <c r="BG288" s="137">
        <f>IF(N288="zákl. přenesená",J288,0)</f>
        <v>0</v>
      </c>
      <c r="BH288" s="137">
        <f>IF(N288="sníž. přenesená",J288,0)</f>
        <v>0</v>
      </c>
      <c r="BI288" s="137">
        <f>IF(N288="nulová",J288,0)</f>
        <v>0</v>
      </c>
      <c r="BJ288" s="16" t="s">
        <v>82</v>
      </c>
      <c r="BK288" s="137">
        <f>ROUND(I288*H288,2)</f>
        <v>0</v>
      </c>
      <c r="BL288" s="16" t="s">
        <v>129</v>
      </c>
      <c r="BM288" s="136" t="s">
        <v>548</v>
      </c>
    </row>
    <row r="289" spans="2:65" s="1" customFormat="1" ht="11.25">
      <c r="B289" s="31"/>
      <c r="D289" s="138" t="s">
        <v>131</v>
      </c>
      <c r="F289" s="139" t="s">
        <v>549</v>
      </c>
      <c r="I289" s="140"/>
      <c r="L289" s="31"/>
      <c r="M289" s="141"/>
      <c r="U289" s="52"/>
      <c r="AT289" s="16" t="s">
        <v>131</v>
      </c>
      <c r="AU289" s="16" t="s">
        <v>84</v>
      </c>
    </row>
    <row r="290" spans="2:65" s="1" customFormat="1" ht="11.25">
      <c r="B290" s="31"/>
      <c r="D290" s="142" t="s">
        <v>133</v>
      </c>
      <c r="F290" s="143" t="s">
        <v>550</v>
      </c>
      <c r="I290" s="140"/>
      <c r="L290" s="31"/>
      <c r="M290" s="141"/>
      <c r="U290" s="52"/>
      <c r="AT290" s="16" t="s">
        <v>133</v>
      </c>
      <c r="AU290" s="16" t="s">
        <v>84</v>
      </c>
    </row>
    <row r="291" spans="2:65" s="1" customFormat="1" ht="16.5" customHeight="1">
      <c r="B291" s="31"/>
      <c r="C291" s="125" t="s">
        <v>551</v>
      </c>
      <c r="D291" s="125" t="s">
        <v>124</v>
      </c>
      <c r="E291" s="126" t="s">
        <v>552</v>
      </c>
      <c r="F291" s="127" t="s">
        <v>553</v>
      </c>
      <c r="G291" s="128" t="s">
        <v>127</v>
      </c>
      <c r="H291" s="129">
        <v>44</v>
      </c>
      <c r="I291" s="130"/>
      <c r="J291" s="131">
        <f>ROUND(I291*H291,2)</f>
        <v>0</v>
      </c>
      <c r="K291" s="127" t="s">
        <v>128</v>
      </c>
      <c r="L291" s="31"/>
      <c r="M291" s="132" t="s">
        <v>19</v>
      </c>
      <c r="N291" s="133" t="s">
        <v>45</v>
      </c>
      <c r="P291" s="134">
        <f>O291*H291</f>
        <v>0</v>
      </c>
      <c r="Q291" s="134">
        <v>0</v>
      </c>
      <c r="R291" s="134">
        <f>Q291*H291</f>
        <v>0</v>
      </c>
      <c r="S291" s="134">
        <v>1.0000000000000001E-5</v>
      </c>
      <c r="T291" s="134">
        <f>S291*H291</f>
        <v>4.4000000000000002E-4</v>
      </c>
      <c r="U291" s="135" t="s">
        <v>19</v>
      </c>
      <c r="AR291" s="136" t="s">
        <v>129</v>
      </c>
      <c r="AT291" s="136" t="s">
        <v>124</v>
      </c>
      <c r="AU291" s="136" t="s">
        <v>84</v>
      </c>
      <c r="AY291" s="16" t="s">
        <v>121</v>
      </c>
      <c r="BE291" s="137">
        <f>IF(N291="základní",J291,0)</f>
        <v>0</v>
      </c>
      <c r="BF291" s="137">
        <f>IF(N291="snížená",J291,0)</f>
        <v>0</v>
      </c>
      <c r="BG291" s="137">
        <f>IF(N291="zákl. přenesená",J291,0)</f>
        <v>0</v>
      </c>
      <c r="BH291" s="137">
        <f>IF(N291="sníž. přenesená",J291,0)</f>
        <v>0</v>
      </c>
      <c r="BI291" s="137">
        <f>IF(N291="nulová",J291,0)</f>
        <v>0</v>
      </c>
      <c r="BJ291" s="16" t="s">
        <v>82</v>
      </c>
      <c r="BK291" s="137">
        <f>ROUND(I291*H291,2)</f>
        <v>0</v>
      </c>
      <c r="BL291" s="16" t="s">
        <v>129</v>
      </c>
      <c r="BM291" s="136" t="s">
        <v>554</v>
      </c>
    </row>
    <row r="292" spans="2:65" s="1" customFormat="1" ht="11.25">
      <c r="B292" s="31"/>
      <c r="D292" s="138" t="s">
        <v>131</v>
      </c>
      <c r="F292" s="139" t="s">
        <v>555</v>
      </c>
      <c r="I292" s="140"/>
      <c r="L292" s="31"/>
      <c r="M292" s="141"/>
      <c r="U292" s="52"/>
      <c r="AT292" s="16" t="s">
        <v>131</v>
      </c>
      <c r="AU292" s="16" t="s">
        <v>84</v>
      </c>
    </row>
    <row r="293" spans="2:65" s="1" customFormat="1" ht="11.25">
      <c r="B293" s="31"/>
      <c r="D293" s="142" t="s">
        <v>133</v>
      </c>
      <c r="F293" s="143" t="s">
        <v>556</v>
      </c>
      <c r="I293" s="140"/>
      <c r="L293" s="31"/>
      <c r="M293" s="141"/>
      <c r="U293" s="52"/>
      <c r="AT293" s="16" t="s">
        <v>133</v>
      </c>
      <c r="AU293" s="16" t="s">
        <v>84</v>
      </c>
    </row>
    <row r="294" spans="2:65" s="1" customFormat="1" ht="16.5" customHeight="1">
      <c r="B294" s="31"/>
      <c r="C294" s="125" t="s">
        <v>557</v>
      </c>
      <c r="D294" s="125" t="s">
        <v>124</v>
      </c>
      <c r="E294" s="126" t="s">
        <v>558</v>
      </c>
      <c r="F294" s="127" t="s">
        <v>559</v>
      </c>
      <c r="G294" s="128" t="s">
        <v>560</v>
      </c>
      <c r="H294" s="129">
        <v>87</v>
      </c>
      <c r="I294" s="130"/>
      <c r="J294" s="131">
        <f>ROUND(I294*H294,2)</f>
        <v>0</v>
      </c>
      <c r="K294" s="127" t="s">
        <v>128</v>
      </c>
      <c r="L294" s="31"/>
      <c r="M294" s="132" t="s">
        <v>19</v>
      </c>
      <c r="N294" s="133" t="s">
        <v>45</v>
      </c>
      <c r="P294" s="134">
        <f>O294*H294</f>
        <v>0</v>
      </c>
      <c r="Q294" s="134">
        <v>0</v>
      </c>
      <c r="R294" s="134">
        <f>Q294*H294</f>
        <v>0</v>
      </c>
      <c r="S294" s="134">
        <v>0</v>
      </c>
      <c r="T294" s="134">
        <f>S294*H294</f>
        <v>0</v>
      </c>
      <c r="U294" s="135" t="s">
        <v>19</v>
      </c>
      <c r="AR294" s="136" t="s">
        <v>129</v>
      </c>
      <c r="AT294" s="136" t="s">
        <v>124</v>
      </c>
      <c r="AU294" s="136" t="s">
        <v>84</v>
      </c>
      <c r="AY294" s="16" t="s">
        <v>121</v>
      </c>
      <c r="BE294" s="137">
        <f>IF(N294="základní",J294,0)</f>
        <v>0</v>
      </c>
      <c r="BF294" s="137">
        <f>IF(N294="snížená",J294,0)</f>
        <v>0</v>
      </c>
      <c r="BG294" s="137">
        <f>IF(N294="zákl. přenesená",J294,0)</f>
        <v>0</v>
      </c>
      <c r="BH294" s="137">
        <f>IF(N294="sníž. přenesená",J294,0)</f>
        <v>0</v>
      </c>
      <c r="BI294" s="137">
        <f>IF(N294="nulová",J294,0)</f>
        <v>0</v>
      </c>
      <c r="BJ294" s="16" t="s">
        <v>82</v>
      </c>
      <c r="BK294" s="137">
        <f>ROUND(I294*H294,2)</f>
        <v>0</v>
      </c>
      <c r="BL294" s="16" t="s">
        <v>129</v>
      </c>
      <c r="BM294" s="136" t="s">
        <v>561</v>
      </c>
    </row>
    <row r="295" spans="2:65" s="1" customFormat="1" ht="11.25">
      <c r="B295" s="31"/>
      <c r="D295" s="138" t="s">
        <v>131</v>
      </c>
      <c r="F295" s="139" t="s">
        <v>559</v>
      </c>
      <c r="I295" s="140"/>
      <c r="L295" s="31"/>
      <c r="M295" s="141"/>
      <c r="U295" s="52"/>
      <c r="AT295" s="16" t="s">
        <v>131</v>
      </c>
      <c r="AU295" s="16" t="s">
        <v>84</v>
      </c>
    </row>
    <row r="296" spans="2:65" s="1" customFormat="1" ht="11.25">
      <c r="B296" s="31"/>
      <c r="D296" s="142" t="s">
        <v>133</v>
      </c>
      <c r="F296" s="143" t="s">
        <v>562</v>
      </c>
      <c r="I296" s="140"/>
      <c r="L296" s="31"/>
      <c r="M296" s="141"/>
      <c r="U296" s="52"/>
      <c r="AT296" s="16" t="s">
        <v>133</v>
      </c>
      <c r="AU296" s="16" t="s">
        <v>84</v>
      </c>
    </row>
    <row r="297" spans="2:65" s="1" customFormat="1" ht="16.5" customHeight="1">
      <c r="B297" s="31"/>
      <c r="C297" s="162" t="s">
        <v>563</v>
      </c>
      <c r="D297" s="162" t="s">
        <v>214</v>
      </c>
      <c r="E297" s="163" t="s">
        <v>564</v>
      </c>
      <c r="F297" s="164" t="s">
        <v>565</v>
      </c>
      <c r="G297" s="165" t="s">
        <v>560</v>
      </c>
      <c r="H297" s="166">
        <v>70</v>
      </c>
      <c r="I297" s="167"/>
      <c r="J297" s="168">
        <f>ROUND(I297*H297,2)</f>
        <v>0</v>
      </c>
      <c r="K297" s="164" t="s">
        <v>128</v>
      </c>
      <c r="L297" s="169"/>
      <c r="M297" s="170" t="s">
        <v>19</v>
      </c>
      <c r="N297" s="171" t="s">
        <v>45</v>
      </c>
      <c r="P297" s="134">
        <f>O297*H297</f>
        <v>0</v>
      </c>
      <c r="Q297" s="134">
        <v>1E-3</v>
      </c>
      <c r="R297" s="134">
        <f>Q297*H297</f>
        <v>7.0000000000000007E-2</v>
      </c>
      <c r="S297" s="134">
        <v>0</v>
      </c>
      <c r="T297" s="134">
        <f>S297*H297</f>
        <v>0</v>
      </c>
      <c r="U297" s="135" t="s">
        <v>19</v>
      </c>
      <c r="AR297" s="136" t="s">
        <v>217</v>
      </c>
      <c r="AT297" s="136" t="s">
        <v>214</v>
      </c>
      <c r="AU297" s="136" t="s">
        <v>84</v>
      </c>
      <c r="AY297" s="16" t="s">
        <v>121</v>
      </c>
      <c r="BE297" s="137">
        <f>IF(N297="základní",J297,0)</f>
        <v>0</v>
      </c>
      <c r="BF297" s="137">
        <f>IF(N297="snížená",J297,0)</f>
        <v>0</v>
      </c>
      <c r="BG297" s="137">
        <f>IF(N297="zákl. přenesená",J297,0)</f>
        <v>0</v>
      </c>
      <c r="BH297" s="137">
        <f>IF(N297="sníž. přenesená",J297,0)</f>
        <v>0</v>
      </c>
      <c r="BI297" s="137">
        <f>IF(N297="nulová",J297,0)</f>
        <v>0</v>
      </c>
      <c r="BJ297" s="16" t="s">
        <v>82</v>
      </c>
      <c r="BK297" s="137">
        <f>ROUND(I297*H297,2)</f>
        <v>0</v>
      </c>
      <c r="BL297" s="16" t="s">
        <v>129</v>
      </c>
      <c r="BM297" s="136" t="s">
        <v>566</v>
      </c>
    </row>
    <row r="298" spans="2:65" s="1" customFormat="1" ht="11.25">
      <c r="B298" s="31"/>
      <c r="D298" s="138" t="s">
        <v>131</v>
      </c>
      <c r="F298" s="139" t="s">
        <v>565</v>
      </c>
      <c r="I298" s="140"/>
      <c r="L298" s="31"/>
      <c r="M298" s="141"/>
      <c r="U298" s="52"/>
      <c r="AT298" s="16" t="s">
        <v>131</v>
      </c>
      <c r="AU298" s="16" t="s">
        <v>84</v>
      </c>
    </row>
    <row r="299" spans="2:65" s="1" customFormat="1" ht="16.5" customHeight="1">
      <c r="B299" s="31"/>
      <c r="C299" s="162" t="s">
        <v>567</v>
      </c>
      <c r="D299" s="162" t="s">
        <v>214</v>
      </c>
      <c r="E299" s="163" t="s">
        <v>568</v>
      </c>
      <c r="F299" s="164" t="s">
        <v>569</v>
      </c>
      <c r="G299" s="165" t="s">
        <v>560</v>
      </c>
      <c r="H299" s="166">
        <v>17</v>
      </c>
      <c r="I299" s="167"/>
      <c r="J299" s="168">
        <f>ROUND(I299*H299,2)</f>
        <v>0</v>
      </c>
      <c r="K299" s="164" t="s">
        <v>128</v>
      </c>
      <c r="L299" s="169"/>
      <c r="M299" s="170" t="s">
        <v>19</v>
      </c>
      <c r="N299" s="171" t="s">
        <v>45</v>
      </c>
      <c r="P299" s="134">
        <f>O299*H299</f>
        <v>0</v>
      </c>
      <c r="Q299" s="134">
        <v>1E-3</v>
      </c>
      <c r="R299" s="134">
        <f>Q299*H299</f>
        <v>1.7000000000000001E-2</v>
      </c>
      <c r="S299" s="134">
        <v>0</v>
      </c>
      <c r="T299" s="134">
        <f>S299*H299</f>
        <v>0</v>
      </c>
      <c r="U299" s="135" t="s">
        <v>19</v>
      </c>
      <c r="AR299" s="136" t="s">
        <v>217</v>
      </c>
      <c r="AT299" s="136" t="s">
        <v>214</v>
      </c>
      <c r="AU299" s="136" t="s">
        <v>84</v>
      </c>
      <c r="AY299" s="16" t="s">
        <v>121</v>
      </c>
      <c r="BE299" s="137">
        <f>IF(N299="základní",J299,0)</f>
        <v>0</v>
      </c>
      <c r="BF299" s="137">
        <f>IF(N299="snížená",J299,0)</f>
        <v>0</v>
      </c>
      <c r="BG299" s="137">
        <f>IF(N299="zákl. přenesená",J299,0)</f>
        <v>0</v>
      </c>
      <c r="BH299" s="137">
        <f>IF(N299="sníž. přenesená",J299,0)</f>
        <v>0</v>
      </c>
      <c r="BI299" s="137">
        <f>IF(N299="nulová",J299,0)</f>
        <v>0</v>
      </c>
      <c r="BJ299" s="16" t="s">
        <v>82</v>
      </c>
      <c r="BK299" s="137">
        <f>ROUND(I299*H299,2)</f>
        <v>0</v>
      </c>
      <c r="BL299" s="16" t="s">
        <v>129</v>
      </c>
      <c r="BM299" s="136" t="s">
        <v>570</v>
      </c>
    </row>
    <row r="300" spans="2:65" s="1" customFormat="1" ht="11.25">
      <c r="B300" s="31"/>
      <c r="D300" s="138" t="s">
        <v>131</v>
      </c>
      <c r="F300" s="139" t="s">
        <v>569</v>
      </c>
      <c r="I300" s="140"/>
      <c r="L300" s="31"/>
      <c r="M300" s="141"/>
      <c r="U300" s="52"/>
      <c r="AT300" s="16" t="s">
        <v>131</v>
      </c>
      <c r="AU300" s="16" t="s">
        <v>84</v>
      </c>
    </row>
    <row r="301" spans="2:65" s="1" customFormat="1" ht="16.5" customHeight="1">
      <c r="B301" s="31"/>
      <c r="C301" s="125" t="s">
        <v>571</v>
      </c>
      <c r="D301" s="125" t="s">
        <v>124</v>
      </c>
      <c r="E301" s="126" t="s">
        <v>572</v>
      </c>
      <c r="F301" s="127" t="s">
        <v>573</v>
      </c>
      <c r="G301" s="128" t="s">
        <v>574</v>
      </c>
      <c r="H301" s="129">
        <v>1</v>
      </c>
      <c r="I301" s="130"/>
      <c r="J301" s="131">
        <f>ROUND(I301*H301,2)</f>
        <v>0</v>
      </c>
      <c r="K301" s="127" t="s">
        <v>128</v>
      </c>
      <c r="L301" s="31"/>
      <c r="M301" s="132" t="s">
        <v>19</v>
      </c>
      <c r="N301" s="133" t="s">
        <v>45</v>
      </c>
      <c r="P301" s="134">
        <f>O301*H301</f>
        <v>0</v>
      </c>
      <c r="Q301" s="134">
        <v>0</v>
      </c>
      <c r="R301" s="134">
        <f>Q301*H301</f>
        <v>0</v>
      </c>
      <c r="S301" s="134">
        <v>0</v>
      </c>
      <c r="T301" s="134">
        <f>S301*H301</f>
        <v>0</v>
      </c>
      <c r="U301" s="135" t="s">
        <v>19</v>
      </c>
      <c r="AR301" s="136" t="s">
        <v>129</v>
      </c>
      <c r="AT301" s="136" t="s">
        <v>124</v>
      </c>
      <c r="AU301" s="136" t="s">
        <v>84</v>
      </c>
      <c r="AY301" s="16" t="s">
        <v>121</v>
      </c>
      <c r="BE301" s="137">
        <f>IF(N301="základní",J301,0)</f>
        <v>0</v>
      </c>
      <c r="BF301" s="137">
        <f>IF(N301="snížená",J301,0)</f>
        <v>0</v>
      </c>
      <c r="BG301" s="137">
        <f>IF(N301="zákl. přenesená",J301,0)</f>
        <v>0</v>
      </c>
      <c r="BH301" s="137">
        <f>IF(N301="sníž. přenesená",J301,0)</f>
        <v>0</v>
      </c>
      <c r="BI301" s="137">
        <f>IF(N301="nulová",J301,0)</f>
        <v>0</v>
      </c>
      <c r="BJ301" s="16" t="s">
        <v>82</v>
      </c>
      <c r="BK301" s="137">
        <f>ROUND(I301*H301,2)</f>
        <v>0</v>
      </c>
      <c r="BL301" s="16" t="s">
        <v>129</v>
      </c>
      <c r="BM301" s="136" t="s">
        <v>575</v>
      </c>
    </row>
    <row r="302" spans="2:65" s="1" customFormat="1" ht="19.5">
      <c r="B302" s="31"/>
      <c r="D302" s="138" t="s">
        <v>131</v>
      </c>
      <c r="F302" s="139" t="s">
        <v>576</v>
      </c>
      <c r="I302" s="140"/>
      <c r="L302" s="31"/>
      <c r="M302" s="141"/>
      <c r="U302" s="52"/>
      <c r="AT302" s="16" t="s">
        <v>131</v>
      </c>
      <c r="AU302" s="16" t="s">
        <v>84</v>
      </c>
    </row>
    <row r="303" spans="2:65" s="1" customFormat="1" ht="11.25">
      <c r="B303" s="31"/>
      <c r="D303" s="142" t="s">
        <v>133</v>
      </c>
      <c r="F303" s="143" t="s">
        <v>577</v>
      </c>
      <c r="I303" s="140"/>
      <c r="L303" s="31"/>
      <c r="M303" s="141"/>
      <c r="U303" s="52"/>
      <c r="AT303" s="16" t="s">
        <v>133</v>
      </c>
      <c r="AU303" s="16" t="s">
        <v>84</v>
      </c>
    </row>
    <row r="304" spans="2:65" s="1" customFormat="1" ht="21.75" customHeight="1">
      <c r="B304" s="31"/>
      <c r="C304" s="125" t="s">
        <v>578</v>
      </c>
      <c r="D304" s="125" t="s">
        <v>124</v>
      </c>
      <c r="E304" s="126" t="s">
        <v>579</v>
      </c>
      <c r="F304" s="127" t="s">
        <v>580</v>
      </c>
      <c r="G304" s="128" t="s">
        <v>574</v>
      </c>
      <c r="H304" s="129">
        <v>1</v>
      </c>
      <c r="I304" s="130"/>
      <c r="J304" s="131">
        <f>ROUND(I304*H304,2)</f>
        <v>0</v>
      </c>
      <c r="K304" s="127" t="s">
        <v>128</v>
      </c>
      <c r="L304" s="31"/>
      <c r="M304" s="132" t="s">
        <v>19</v>
      </c>
      <c r="N304" s="133" t="s">
        <v>45</v>
      </c>
      <c r="P304" s="134">
        <f>O304*H304</f>
        <v>0</v>
      </c>
      <c r="Q304" s="134">
        <v>0</v>
      </c>
      <c r="R304" s="134">
        <f>Q304*H304</f>
        <v>0</v>
      </c>
      <c r="S304" s="134">
        <v>0</v>
      </c>
      <c r="T304" s="134">
        <f>S304*H304</f>
        <v>0</v>
      </c>
      <c r="U304" s="135" t="s">
        <v>19</v>
      </c>
      <c r="AR304" s="136" t="s">
        <v>129</v>
      </c>
      <c r="AT304" s="136" t="s">
        <v>124</v>
      </c>
      <c r="AU304" s="136" t="s">
        <v>84</v>
      </c>
      <c r="AY304" s="16" t="s">
        <v>121</v>
      </c>
      <c r="BE304" s="137">
        <f>IF(N304="základní",J304,0)</f>
        <v>0</v>
      </c>
      <c r="BF304" s="137">
        <f>IF(N304="snížená",J304,0)</f>
        <v>0</v>
      </c>
      <c r="BG304" s="137">
        <f>IF(N304="zákl. přenesená",J304,0)</f>
        <v>0</v>
      </c>
      <c r="BH304" s="137">
        <f>IF(N304="sníž. přenesená",J304,0)</f>
        <v>0</v>
      </c>
      <c r="BI304" s="137">
        <f>IF(N304="nulová",J304,0)</f>
        <v>0</v>
      </c>
      <c r="BJ304" s="16" t="s">
        <v>82</v>
      </c>
      <c r="BK304" s="137">
        <f>ROUND(I304*H304,2)</f>
        <v>0</v>
      </c>
      <c r="BL304" s="16" t="s">
        <v>129</v>
      </c>
      <c r="BM304" s="136" t="s">
        <v>581</v>
      </c>
    </row>
    <row r="305" spans="2:65" s="1" customFormat="1" ht="19.5">
      <c r="B305" s="31"/>
      <c r="D305" s="138" t="s">
        <v>131</v>
      </c>
      <c r="F305" s="139" t="s">
        <v>582</v>
      </c>
      <c r="I305" s="140"/>
      <c r="L305" s="31"/>
      <c r="M305" s="141"/>
      <c r="U305" s="52"/>
      <c r="AT305" s="16" t="s">
        <v>131</v>
      </c>
      <c r="AU305" s="16" t="s">
        <v>84</v>
      </c>
    </row>
    <row r="306" spans="2:65" s="1" customFormat="1" ht="11.25">
      <c r="B306" s="31"/>
      <c r="D306" s="142" t="s">
        <v>133</v>
      </c>
      <c r="F306" s="143" t="s">
        <v>583</v>
      </c>
      <c r="I306" s="140"/>
      <c r="L306" s="31"/>
      <c r="M306" s="141"/>
      <c r="U306" s="52"/>
      <c r="AT306" s="16" t="s">
        <v>133</v>
      </c>
      <c r="AU306" s="16" t="s">
        <v>84</v>
      </c>
    </row>
    <row r="307" spans="2:65" s="1" customFormat="1" ht="21.75" customHeight="1">
      <c r="B307" s="31"/>
      <c r="C307" s="125" t="s">
        <v>584</v>
      </c>
      <c r="D307" s="125" t="s">
        <v>124</v>
      </c>
      <c r="E307" s="126" t="s">
        <v>585</v>
      </c>
      <c r="F307" s="127" t="s">
        <v>586</v>
      </c>
      <c r="G307" s="128" t="s">
        <v>574</v>
      </c>
      <c r="H307" s="129">
        <v>1</v>
      </c>
      <c r="I307" s="130"/>
      <c r="J307" s="131">
        <f>ROUND(I307*H307,2)</f>
        <v>0</v>
      </c>
      <c r="K307" s="127" t="s">
        <v>128</v>
      </c>
      <c r="L307" s="31"/>
      <c r="M307" s="132" t="s">
        <v>19</v>
      </c>
      <c r="N307" s="133" t="s">
        <v>45</v>
      </c>
      <c r="P307" s="134">
        <f>O307*H307</f>
        <v>0</v>
      </c>
      <c r="Q307" s="134">
        <v>0</v>
      </c>
      <c r="R307" s="134">
        <f>Q307*H307</f>
        <v>0</v>
      </c>
      <c r="S307" s="134">
        <v>0</v>
      </c>
      <c r="T307" s="134">
        <f>S307*H307</f>
        <v>0</v>
      </c>
      <c r="U307" s="135" t="s">
        <v>19</v>
      </c>
      <c r="AR307" s="136" t="s">
        <v>129</v>
      </c>
      <c r="AT307" s="136" t="s">
        <v>124</v>
      </c>
      <c r="AU307" s="136" t="s">
        <v>84</v>
      </c>
      <c r="AY307" s="16" t="s">
        <v>121</v>
      </c>
      <c r="BE307" s="137">
        <f>IF(N307="základní",J307,0)</f>
        <v>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6" t="s">
        <v>82</v>
      </c>
      <c r="BK307" s="137">
        <f>ROUND(I307*H307,2)</f>
        <v>0</v>
      </c>
      <c r="BL307" s="16" t="s">
        <v>129</v>
      </c>
      <c r="BM307" s="136" t="s">
        <v>587</v>
      </c>
    </row>
    <row r="308" spans="2:65" s="1" customFormat="1" ht="19.5">
      <c r="B308" s="31"/>
      <c r="D308" s="138" t="s">
        <v>131</v>
      </c>
      <c r="F308" s="139" t="s">
        <v>588</v>
      </c>
      <c r="I308" s="140"/>
      <c r="L308" s="31"/>
      <c r="M308" s="141"/>
      <c r="U308" s="52"/>
      <c r="AT308" s="16" t="s">
        <v>131</v>
      </c>
      <c r="AU308" s="16" t="s">
        <v>84</v>
      </c>
    </row>
    <row r="309" spans="2:65" s="1" customFormat="1" ht="11.25">
      <c r="B309" s="31"/>
      <c r="D309" s="142" t="s">
        <v>133</v>
      </c>
      <c r="F309" s="143" t="s">
        <v>589</v>
      </c>
      <c r="I309" s="140"/>
      <c r="L309" s="31"/>
      <c r="M309" s="141"/>
      <c r="U309" s="52"/>
      <c r="AT309" s="16" t="s">
        <v>133</v>
      </c>
      <c r="AU309" s="16" t="s">
        <v>84</v>
      </c>
    </row>
    <row r="310" spans="2:65" s="1" customFormat="1" ht="21.75" customHeight="1">
      <c r="B310" s="31"/>
      <c r="C310" s="125" t="s">
        <v>590</v>
      </c>
      <c r="D310" s="125" t="s">
        <v>124</v>
      </c>
      <c r="E310" s="126" t="s">
        <v>591</v>
      </c>
      <c r="F310" s="127" t="s">
        <v>592</v>
      </c>
      <c r="G310" s="128" t="s">
        <v>574</v>
      </c>
      <c r="H310" s="129">
        <v>1</v>
      </c>
      <c r="I310" s="130"/>
      <c r="J310" s="131">
        <f>ROUND(I310*H310,2)</f>
        <v>0</v>
      </c>
      <c r="K310" s="127" t="s">
        <v>128</v>
      </c>
      <c r="L310" s="31"/>
      <c r="M310" s="132" t="s">
        <v>19</v>
      </c>
      <c r="N310" s="133" t="s">
        <v>45</v>
      </c>
      <c r="P310" s="134">
        <f>O310*H310</f>
        <v>0</v>
      </c>
      <c r="Q310" s="134">
        <v>0</v>
      </c>
      <c r="R310" s="134">
        <f>Q310*H310</f>
        <v>0</v>
      </c>
      <c r="S310" s="134">
        <v>0</v>
      </c>
      <c r="T310" s="134">
        <f>S310*H310</f>
        <v>0</v>
      </c>
      <c r="U310" s="135" t="s">
        <v>19</v>
      </c>
      <c r="AR310" s="136" t="s">
        <v>129</v>
      </c>
      <c r="AT310" s="136" t="s">
        <v>124</v>
      </c>
      <c r="AU310" s="136" t="s">
        <v>84</v>
      </c>
      <c r="AY310" s="16" t="s">
        <v>121</v>
      </c>
      <c r="BE310" s="137">
        <f>IF(N310="základní",J310,0)</f>
        <v>0</v>
      </c>
      <c r="BF310" s="137">
        <f>IF(N310="snížená",J310,0)</f>
        <v>0</v>
      </c>
      <c r="BG310" s="137">
        <f>IF(N310="zákl. přenesená",J310,0)</f>
        <v>0</v>
      </c>
      <c r="BH310" s="137">
        <f>IF(N310="sníž. přenesená",J310,0)</f>
        <v>0</v>
      </c>
      <c r="BI310" s="137">
        <f>IF(N310="nulová",J310,0)</f>
        <v>0</v>
      </c>
      <c r="BJ310" s="16" t="s">
        <v>82</v>
      </c>
      <c r="BK310" s="137">
        <f>ROUND(I310*H310,2)</f>
        <v>0</v>
      </c>
      <c r="BL310" s="16" t="s">
        <v>129</v>
      </c>
      <c r="BM310" s="136" t="s">
        <v>593</v>
      </c>
    </row>
    <row r="311" spans="2:65" s="1" customFormat="1" ht="19.5">
      <c r="B311" s="31"/>
      <c r="D311" s="138" t="s">
        <v>131</v>
      </c>
      <c r="F311" s="139" t="s">
        <v>594</v>
      </c>
      <c r="I311" s="140"/>
      <c r="L311" s="31"/>
      <c r="M311" s="141"/>
      <c r="U311" s="52"/>
      <c r="AT311" s="16" t="s">
        <v>131</v>
      </c>
      <c r="AU311" s="16" t="s">
        <v>84</v>
      </c>
    </row>
    <row r="312" spans="2:65" s="1" customFormat="1" ht="11.25">
      <c r="B312" s="31"/>
      <c r="D312" s="142" t="s">
        <v>133</v>
      </c>
      <c r="F312" s="143" t="s">
        <v>595</v>
      </c>
      <c r="I312" s="140"/>
      <c r="L312" s="31"/>
      <c r="M312" s="141"/>
      <c r="U312" s="52"/>
      <c r="AT312" s="16" t="s">
        <v>133</v>
      </c>
      <c r="AU312" s="16" t="s">
        <v>84</v>
      </c>
    </row>
    <row r="313" spans="2:65" s="1" customFormat="1" ht="16.5" customHeight="1">
      <c r="B313" s="31"/>
      <c r="C313" s="125" t="s">
        <v>596</v>
      </c>
      <c r="D313" s="125" t="s">
        <v>124</v>
      </c>
      <c r="E313" s="126" t="s">
        <v>597</v>
      </c>
      <c r="F313" s="127" t="s">
        <v>598</v>
      </c>
      <c r="G313" s="128" t="s">
        <v>574</v>
      </c>
      <c r="H313" s="129">
        <v>1</v>
      </c>
      <c r="I313" s="130"/>
      <c r="J313" s="131">
        <f>ROUND(I313*H313,2)</f>
        <v>0</v>
      </c>
      <c r="K313" s="127" t="s">
        <v>128</v>
      </c>
      <c r="L313" s="31"/>
      <c r="M313" s="132" t="s">
        <v>19</v>
      </c>
      <c r="N313" s="133" t="s">
        <v>45</v>
      </c>
      <c r="P313" s="134">
        <f>O313*H313</f>
        <v>0</v>
      </c>
      <c r="Q313" s="134">
        <v>0</v>
      </c>
      <c r="R313" s="134">
        <f>Q313*H313</f>
        <v>0</v>
      </c>
      <c r="S313" s="134">
        <v>0</v>
      </c>
      <c r="T313" s="134">
        <f>S313*H313</f>
        <v>0</v>
      </c>
      <c r="U313" s="135" t="s">
        <v>19</v>
      </c>
      <c r="AR313" s="136" t="s">
        <v>129</v>
      </c>
      <c r="AT313" s="136" t="s">
        <v>124</v>
      </c>
      <c r="AU313" s="136" t="s">
        <v>84</v>
      </c>
      <c r="AY313" s="16" t="s">
        <v>121</v>
      </c>
      <c r="BE313" s="137">
        <f>IF(N313="základní",J313,0)</f>
        <v>0</v>
      </c>
      <c r="BF313" s="137">
        <f>IF(N313="snížená",J313,0)</f>
        <v>0</v>
      </c>
      <c r="BG313" s="137">
        <f>IF(N313="zákl. přenesená",J313,0)</f>
        <v>0</v>
      </c>
      <c r="BH313" s="137">
        <f>IF(N313="sníž. přenesená",J313,0)</f>
        <v>0</v>
      </c>
      <c r="BI313" s="137">
        <f>IF(N313="nulová",J313,0)</f>
        <v>0</v>
      </c>
      <c r="BJ313" s="16" t="s">
        <v>82</v>
      </c>
      <c r="BK313" s="137">
        <f>ROUND(I313*H313,2)</f>
        <v>0</v>
      </c>
      <c r="BL313" s="16" t="s">
        <v>129</v>
      </c>
      <c r="BM313" s="136" t="s">
        <v>599</v>
      </c>
    </row>
    <row r="314" spans="2:65" s="1" customFormat="1" ht="19.5">
      <c r="B314" s="31"/>
      <c r="D314" s="138" t="s">
        <v>131</v>
      </c>
      <c r="F314" s="139" t="s">
        <v>600</v>
      </c>
      <c r="I314" s="140"/>
      <c r="L314" s="31"/>
      <c r="M314" s="141"/>
      <c r="U314" s="52"/>
      <c r="AT314" s="16" t="s">
        <v>131</v>
      </c>
      <c r="AU314" s="16" t="s">
        <v>84</v>
      </c>
    </row>
    <row r="315" spans="2:65" s="1" customFormat="1" ht="11.25">
      <c r="B315" s="31"/>
      <c r="D315" s="142" t="s">
        <v>133</v>
      </c>
      <c r="F315" s="143" t="s">
        <v>601</v>
      </c>
      <c r="I315" s="140"/>
      <c r="L315" s="31"/>
      <c r="M315" s="141"/>
      <c r="U315" s="52"/>
      <c r="AT315" s="16" t="s">
        <v>133</v>
      </c>
      <c r="AU315" s="16" t="s">
        <v>84</v>
      </c>
    </row>
    <row r="316" spans="2:65" s="1" customFormat="1" ht="16.5" customHeight="1">
      <c r="B316" s="31"/>
      <c r="C316" s="125" t="s">
        <v>602</v>
      </c>
      <c r="D316" s="125" t="s">
        <v>124</v>
      </c>
      <c r="E316" s="126" t="s">
        <v>603</v>
      </c>
      <c r="F316" s="127" t="s">
        <v>604</v>
      </c>
      <c r="G316" s="128" t="s">
        <v>574</v>
      </c>
      <c r="H316" s="129">
        <v>1</v>
      </c>
      <c r="I316" s="130"/>
      <c r="J316" s="131">
        <f>ROUND(I316*H316,2)</f>
        <v>0</v>
      </c>
      <c r="K316" s="127" t="s">
        <v>128</v>
      </c>
      <c r="L316" s="31"/>
      <c r="M316" s="132" t="s">
        <v>19</v>
      </c>
      <c r="N316" s="133" t="s">
        <v>45</v>
      </c>
      <c r="P316" s="134">
        <f>O316*H316</f>
        <v>0</v>
      </c>
      <c r="Q316" s="134">
        <v>0</v>
      </c>
      <c r="R316" s="134">
        <f>Q316*H316</f>
        <v>0</v>
      </c>
      <c r="S316" s="134">
        <v>0</v>
      </c>
      <c r="T316" s="134">
        <f>S316*H316</f>
        <v>0</v>
      </c>
      <c r="U316" s="135" t="s">
        <v>19</v>
      </c>
      <c r="AR316" s="136" t="s">
        <v>129</v>
      </c>
      <c r="AT316" s="136" t="s">
        <v>124</v>
      </c>
      <c r="AU316" s="136" t="s">
        <v>84</v>
      </c>
      <c r="AY316" s="16" t="s">
        <v>121</v>
      </c>
      <c r="BE316" s="137">
        <f>IF(N316="základní",J316,0)</f>
        <v>0</v>
      </c>
      <c r="BF316" s="137">
        <f>IF(N316="snížená",J316,0)</f>
        <v>0</v>
      </c>
      <c r="BG316" s="137">
        <f>IF(N316="zákl. přenesená",J316,0)</f>
        <v>0</v>
      </c>
      <c r="BH316" s="137">
        <f>IF(N316="sníž. přenesená",J316,0)</f>
        <v>0</v>
      </c>
      <c r="BI316" s="137">
        <f>IF(N316="nulová",J316,0)</f>
        <v>0</v>
      </c>
      <c r="BJ316" s="16" t="s">
        <v>82</v>
      </c>
      <c r="BK316" s="137">
        <f>ROUND(I316*H316,2)</f>
        <v>0</v>
      </c>
      <c r="BL316" s="16" t="s">
        <v>129</v>
      </c>
      <c r="BM316" s="136" t="s">
        <v>605</v>
      </c>
    </row>
    <row r="317" spans="2:65" s="1" customFormat="1" ht="19.5">
      <c r="B317" s="31"/>
      <c r="D317" s="138" t="s">
        <v>131</v>
      </c>
      <c r="F317" s="139" t="s">
        <v>606</v>
      </c>
      <c r="I317" s="140"/>
      <c r="L317" s="31"/>
      <c r="M317" s="141"/>
      <c r="U317" s="52"/>
      <c r="AT317" s="16" t="s">
        <v>131</v>
      </c>
      <c r="AU317" s="16" t="s">
        <v>84</v>
      </c>
    </row>
    <row r="318" spans="2:65" s="1" customFormat="1" ht="11.25">
      <c r="B318" s="31"/>
      <c r="D318" s="142" t="s">
        <v>133</v>
      </c>
      <c r="F318" s="143" t="s">
        <v>607</v>
      </c>
      <c r="I318" s="140"/>
      <c r="L318" s="31"/>
      <c r="M318" s="144"/>
      <c r="N318" s="145"/>
      <c r="O318" s="145"/>
      <c r="P318" s="145"/>
      <c r="Q318" s="145"/>
      <c r="R318" s="145"/>
      <c r="S318" s="145"/>
      <c r="T318" s="145"/>
      <c r="U318" s="146"/>
      <c r="AT318" s="16" t="s">
        <v>133</v>
      </c>
      <c r="AU318" s="16" t="s">
        <v>84</v>
      </c>
    </row>
    <row r="319" spans="2:65" s="1" customFormat="1" ht="6.95" customHeight="1">
      <c r="B319" s="40"/>
      <c r="C319" s="41"/>
      <c r="D319" s="41"/>
      <c r="E319" s="41"/>
      <c r="F319" s="41"/>
      <c r="G319" s="41"/>
      <c r="H319" s="41"/>
      <c r="I319" s="41"/>
      <c r="J319" s="41"/>
      <c r="K319" s="41"/>
      <c r="L319" s="31"/>
    </row>
  </sheetData>
  <sheetProtection algorithmName="SHA-512" hashValue="X16uX+VL2jG994AZZgAjnsIKn95ixMs8rzCNO/wtuPRka09LC3PmFRXc11ELmZWMq/CIjEzrGFTwr9IdAzT2IA==" saltValue="0WRo1V4XNm1sJrTCkyGeOA==" spinCount="100000" sheet="1" objects="1" scenarios="1" formatColumns="0" formatRows="0" autoFilter="0"/>
  <autoFilter ref="C85:K318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200-000000000000}"/>
    <hyperlink ref="F94" r:id="rId2" xr:uid="{00000000-0004-0000-0200-000001000000}"/>
    <hyperlink ref="F97" r:id="rId3" xr:uid="{00000000-0004-0000-0200-000002000000}"/>
    <hyperlink ref="F100" r:id="rId4" xr:uid="{00000000-0004-0000-0200-000003000000}"/>
    <hyperlink ref="F103" r:id="rId5" xr:uid="{00000000-0004-0000-0200-000004000000}"/>
    <hyperlink ref="F106" r:id="rId6" xr:uid="{00000000-0004-0000-0200-000005000000}"/>
    <hyperlink ref="F119" r:id="rId7" xr:uid="{00000000-0004-0000-0200-000006000000}"/>
    <hyperlink ref="F126" r:id="rId8" xr:uid="{00000000-0004-0000-0200-000007000000}"/>
    <hyperlink ref="F136" r:id="rId9" xr:uid="{00000000-0004-0000-0200-000008000000}"/>
    <hyperlink ref="F141" r:id="rId10" xr:uid="{00000000-0004-0000-0200-000009000000}"/>
    <hyperlink ref="F146" r:id="rId11" xr:uid="{00000000-0004-0000-0200-00000A000000}"/>
    <hyperlink ref="F151" r:id="rId12" xr:uid="{00000000-0004-0000-0200-00000B000000}"/>
    <hyperlink ref="F156" r:id="rId13" xr:uid="{00000000-0004-0000-0200-00000C000000}"/>
    <hyperlink ref="F161" r:id="rId14" xr:uid="{00000000-0004-0000-0200-00000D000000}"/>
    <hyperlink ref="F166" r:id="rId15" xr:uid="{00000000-0004-0000-0200-00000E000000}"/>
    <hyperlink ref="F169" r:id="rId16" xr:uid="{00000000-0004-0000-0200-00000F000000}"/>
    <hyperlink ref="F172" r:id="rId17" xr:uid="{00000000-0004-0000-0200-000010000000}"/>
    <hyperlink ref="F175" r:id="rId18" xr:uid="{00000000-0004-0000-0200-000011000000}"/>
    <hyperlink ref="F178" r:id="rId19" xr:uid="{00000000-0004-0000-0200-000012000000}"/>
    <hyperlink ref="F181" r:id="rId20" xr:uid="{00000000-0004-0000-0200-000013000000}"/>
    <hyperlink ref="F184" r:id="rId21" xr:uid="{00000000-0004-0000-0200-000014000000}"/>
    <hyperlink ref="F187" r:id="rId22" xr:uid="{00000000-0004-0000-0200-000015000000}"/>
    <hyperlink ref="F190" r:id="rId23" xr:uid="{00000000-0004-0000-0200-000016000000}"/>
    <hyperlink ref="F195" r:id="rId24" xr:uid="{00000000-0004-0000-0200-000017000000}"/>
    <hyperlink ref="F200" r:id="rId25" xr:uid="{00000000-0004-0000-0200-000018000000}"/>
    <hyperlink ref="F203" r:id="rId26" xr:uid="{00000000-0004-0000-0200-000019000000}"/>
    <hyperlink ref="F206" r:id="rId27" xr:uid="{00000000-0004-0000-0200-00001A000000}"/>
    <hyperlink ref="F209" r:id="rId28" xr:uid="{00000000-0004-0000-0200-00001B000000}"/>
    <hyperlink ref="F212" r:id="rId29" xr:uid="{00000000-0004-0000-0200-00001C000000}"/>
    <hyperlink ref="F217" r:id="rId30" xr:uid="{00000000-0004-0000-0200-00001D000000}"/>
    <hyperlink ref="F222" r:id="rId31" xr:uid="{00000000-0004-0000-0200-00001E000000}"/>
    <hyperlink ref="F225" r:id="rId32" xr:uid="{00000000-0004-0000-0200-00001F000000}"/>
    <hyperlink ref="F228" r:id="rId33" xr:uid="{00000000-0004-0000-0200-000020000000}"/>
    <hyperlink ref="F231" r:id="rId34" xr:uid="{00000000-0004-0000-0200-000021000000}"/>
    <hyperlink ref="F234" r:id="rId35" xr:uid="{00000000-0004-0000-0200-000022000000}"/>
    <hyperlink ref="F237" r:id="rId36" xr:uid="{00000000-0004-0000-0200-000023000000}"/>
    <hyperlink ref="F240" r:id="rId37" xr:uid="{00000000-0004-0000-0200-000024000000}"/>
    <hyperlink ref="F243" r:id="rId38" xr:uid="{00000000-0004-0000-0200-000025000000}"/>
    <hyperlink ref="F246" r:id="rId39" xr:uid="{00000000-0004-0000-0200-000026000000}"/>
    <hyperlink ref="F251" r:id="rId40" xr:uid="{00000000-0004-0000-0200-000027000000}"/>
    <hyperlink ref="F256" r:id="rId41" xr:uid="{00000000-0004-0000-0200-000028000000}"/>
    <hyperlink ref="F261" r:id="rId42" xr:uid="{00000000-0004-0000-0200-000029000000}"/>
    <hyperlink ref="F266" r:id="rId43" xr:uid="{00000000-0004-0000-0200-00002A000000}"/>
    <hyperlink ref="F271" r:id="rId44" xr:uid="{00000000-0004-0000-0200-00002B000000}"/>
    <hyperlink ref="F276" r:id="rId45" xr:uid="{00000000-0004-0000-0200-00002C000000}"/>
    <hyperlink ref="F281" r:id="rId46" xr:uid="{00000000-0004-0000-0200-00002D000000}"/>
    <hyperlink ref="F284" r:id="rId47" xr:uid="{00000000-0004-0000-0200-00002E000000}"/>
    <hyperlink ref="F287" r:id="rId48" xr:uid="{00000000-0004-0000-0200-00002F000000}"/>
    <hyperlink ref="F290" r:id="rId49" xr:uid="{00000000-0004-0000-0200-000030000000}"/>
    <hyperlink ref="F293" r:id="rId50" xr:uid="{00000000-0004-0000-0200-000031000000}"/>
    <hyperlink ref="F296" r:id="rId51" xr:uid="{00000000-0004-0000-0200-000032000000}"/>
    <hyperlink ref="F303" r:id="rId52" xr:uid="{00000000-0004-0000-0200-000033000000}"/>
    <hyperlink ref="F306" r:id="rId53" xr:uid="{00000000-0004-0000-0200-000034000000}"/>
    <hyperlink ref="F309" r:id="rId54" xr:uid="{00000000-0004-0000-0200-000035000000}"/>
    <hyperlink ref="F312" r:id="rId55" xr:uid="{00000000-0004-0000-0200-000036000000}"/>
    <hyperlink ref="F315" r:id="rId56" xr:uid="{00000000-0004-0000-0200-000037000000}"/>
    <hyperlink ref="F318" r:id="rId57" xr:uid="{00000000-0004-0000-0200-00003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5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6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95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5" t="str">
        <f>'Rekapitulace zakázky'!K6</f>
        <v>Opravy a revize klimatizací OŘ UNL 2025-2027</v>
      </c>
      <c r="F7" s="296"/>
      <c r="G7" s="296"/>
      <c r="H7" s="296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58" t="s">
        <v>608</v>
      </c>
      <c r="F9" s="297"/>
      <c r="G9" s="297"/>
      <c r="H9" s="29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22. 7. 2025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98" t="str">
        <f>'Rekapitulace zakázky'!E14</f>
        <v>Vyplň údaj</v>
      </c>
      <c r="F18" s="279"/>
      <c r="G18" s="279"/>
      <c r="H18" s="279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37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ROUND(J80,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ROUND((SUM(BE80:BE115)),  2)</f>
        <v>0</v>
      </c>
      <c r="I33" s="88">
        <v>0.21</v>
      </c>
      <c r="J33" s="87">
        <f>ROUND(((SUM(BE80:BE115))*I33),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ROUND((SUM(BF80:BF115)),  2)</f>
        <v>0</v>
      </c>
      <c r="I34" s="88">
        <v>0.15</v>
      </c>
      <c r="J34" s="87">
        <f>ROUND(((SUM(BF80:BF115))*I34),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ROUND((SUM(BG80:BG115)),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ROUND((SUM(BH80:BH115)),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ROUND((SUM(BI80:BI115)),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5" t="str">
        <f>E7</f>
        <v>Opravy a revize klimatizací OŘ UNL 2025-2027</v>
      </c>
      <c r="F48" s="296"/>
      <c r="G48" s="296"/>
      <c r="H48" s="296"/>
      <c r="L48" s="31"/>
    </row>
    <row r="49" spans="2:47" s="1" customFormat="1" ht="12" customHeight="1">
      <c r="B49" s="31"/>
      <c r="C49" s="26" t="s">
        <v>96</v>
      </c>
      <c r="L49" s="31"/>
    </row>
    <row r="50" spans="2:47" s="1" customFormat="1" ht="16.5" customHeight="1">
      <c r="B50" s="31"/>
      <c r="E50" s="258" t="str">
        <f>E9</f>
        <v>02b - Práce a dodávky ÚOŽI</v>
      </c>
      <c r="F50" s="297"/>
      <c r="G50" s="297"/>
      <c r="H50" s="297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obvod OŘ UNL</v>
      </c>
      <c r="I52" s="26" t="s">
        <v>23</v>
      </c>
      <c r="J52" s="48" t="str">
        <f>IF(J12="","",J12)</f>
        <v>22. 7. 2025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36</v>
      </c>
      <c r="J55" s="29" t="str">
        <f>E24</f>
        <v xml:space="preserve"> Správa železnic, státní organizace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99</v>
      </c>
      <c r="D57" s="89"/>
      <c r="E57" s="89"/>
      <c r="F57" s="89"/>
      <c r="G57" s="89"/>
      <c r="H57" s="89"/>
      <c r="I57" s="89"/>
      <c r="J57" s="96" t="s">
        <v>100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J80</f>
        <v>0</v>
      </c>
      <c r="L59" s="31"/>
      <c r="AU59" s="16" t="s">
        <v>101</v>
      </c>
    </row>
    <row r="60" spans="2:47" s="8" customFormat="1" ht="24.95" customHeight="1">
      <c r="B60" s="98"/>
      <c r="D60" s="99" t="s">
        <v>104</v>
      </c>
      <c r="E60" s="100"/>
      <c r="F60" s="100"/>
      <c r="G60" s="100"/>
      <c r="H60" s="100"/>
      <c r="I60" s="100"/>
      <c r="J60" s="101">
        <f>J97</f>
        <v>0</v>
      </c>
      <c r="L60" s="98"/>
    </row>
    <row r="61" spans="2:47" s="1" customFormat="1" ht="21.75" customHeight="1">
      <c r="B61" s="31"/>
      <c r="L61" s="31"/>
    </row>
    <row r="62" spans="2:47" s="1" customFormat="1" ht="6.95" customHeight="1"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31"/>
    </row>
    <row r="66" spans="2:63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1"/>
    </row>
    <row r="67" spans="2:63" s="1" customFormat="1" ht="24.95" customHeight="1">
      <c r="B67" s="31"/>
      <c r="C67" s="20" t="s">
        <v>105</v>
      </c>
      <c r="L67" s="31"/>
    </row>
    <row r="68" spans="2:63" s="1" customFormat="1" ht="6.95" customHeight="1">
      <c r="B68" s="31"/>
      <c r="L68" s="31"/>
    </row>
    <row r="69" spans="2:63" s="1" customFormat="1" ht="12" customHeight="1">
      <c r="B69" s="31"/>
      <c r="C69" s="26" t="s">
        <v>16</v>
      </c>
      <c r="L69" s="31"/>
    </row>
    <row r="70" spans="2:63" s="1" customFormat="1" ht="16.5" customHeight="1">
      <c r="B70" s="31"/>
      <c r="E70" s="295" t="str">
        <f>E7</f>
        <v>Opravy a revize klimatizací OŘ UNL 2025-2027</v>
      </c>
      <c r="F70" s="296"/>
      <c r="G70" s="296"/>
      <c r="H70" s="296"/>
      <c r="L70" s="31"/>
    </row>
    <row r="71" spans="2:63" s="1" customFormat="1" ht="12" customHeight="1">
      <c r="B71" s="31"/>
      <c r="C71" s="26" t="s">
        <v>96</v>
      </c>
      <c r="L71" s="31"/>
    </row>
    <row r="72" spans="2:63" s="1" customFormat="1" ht="16.5" customHeight="1">
      <c r="B72" s="31"/>
      <c r="E72" s="258" t="str">
        <f>E9</f>
        <v>02b - Práce a dodávky ÚOŽI</v>
      </c>
      <c r="F72" s="297"/>
      <c r="G72" s="297"/>
      <c r="H72" s="297"/>
      <c r="L72" s="31"/>
    </row>
    <row r="73" spans="2:63" s="1" customFormat="1" ht="6.95" customHeight="1">
      <c r="B73" s="31"/>
      <c r="L73" s="31"/>
    </row>
    <row r="74" spans="2:63" s="1" customFormat="1" ht="12" customHeight="1">
      <c r="B74" s="31"/>
      <c r="C74" s="26" t="s">
        <v>21</v>
      </c>
      <c r="F74" s="24" t="str">
        <f>F12</f>
        <v>obvod OŘ UNL</v>
      </c>
      <c r="I74" s="26" t="s">
        <v>23</v>
      </c>
      <c r="J74" s="48" t="str">
        <f>IF(J12="","",J12)</f>
        <v>22. 7. 2025</v>
      </c>
      <c r="L74" s="31"/>
    </row>
    <row r="75" spans="2:63" s="1" customFormat="1" ht="6.95" customHeight="1">
      <c r="B75" s="31"/>
      <c r="L75" s="31"/>
    </row>
    <row r="76" spans="2:63" s="1" customFormat="1" ht="15.2" customHeight="1">
      <c r="B76" s="31"/>
      <c r="C76" s="26" t="s">
        <v>25</v>
      </c>
      <c r="F76" s="24" t="str">
        <f>E15</f>
        <v>Správa železnic, státní organizace</v>
      </c>
      <c r="I76" s="26" t="s">
        <v>33</v>
      </c>
      <c r="J76" s="29" t="str">
        <f>E21</f>
        <v xml:space="preserve"> </v>
      </c>
      <c r="L76" s="31"/>
    </row>
    <row r="77" spans="2:63" s="1" customFormat="1" ht="25.7" customHeight="1">
      <c r="B77" s="31"/>
      <c r="C77" s="26" t="s">
        <v>31</v>
      </c>
      <c r="F77" s="24" t="str">
        <f>IF(E18="","",E18)</f>
        <v>Vyplň údaj</v>
      </c>
      <c r="I77" s="26" t="s">
        <v>36</v>
      </c>
      <c r="J77" s="29" t="str">
        <f>E24</f>
        <v xml:space="preserve"> Správa železnic, státní organizace</v>
      </c>
      <c r="L77" s="31"/>
    </row>
    <row r="78" spans="2:63" s="1" customFormat="1" ht="10.35" customHeight="1">
      <c r="B78" s="31"/>
      <c r="L78" s="31"/>
    </row>
    <row r="79" spans="2:63" s="10" customFormat="1" ht="29.25" customHeight="1">
      <c r="B79" s="106"/>
      <c r="C79" s="107" t="s">
        <v>106</v>
      </c>
      <c r="D79" s="108" t="s">
        <v>59</v>
      </c>
      <c r="E79" s="108" t="s">
        <v>55</v>
      </c>
      <c r="F79" s="108" t="s">
        <v>56</v>
      </c>
      <c r="G79" s="108" t="s">
        <v>107</v>
      </c>
      <c r="H79" s="108" t="s">
        <v>108</v>
      </c>
      <c r="I79" s="108" t="s">
        <v>109</v>
      </c>
      <c r="J79" s="108" t="s">
        <v>100</v>
      </c>
      <c r="K79" s="109" t="s">
        <v>110</v>
      </c>
      <c r="L79" s="106"/>
      <c r="M79" s="55" t="s">
        <v>19</v>
      </c>
      <c r="N79" s="56" t="s">
        <v>44</v>
      </c>
      <c r="O79" s="56" t="s">
        <v>111</v>
      </c>
      <c r="P79" s="56" t="s">
        <v>112</v>
      </c>
      <c r="Q79" s="56" t="s">
        <v>113</v>
      </c>
      <c r="R79" s="56" t="s">
        <v>114</v>
      </c>
      <c r="S79" s="56" t="s">
        <v>115</v>
      </c>
      <c r="T79" s="56" t="s">
        <v>116</v>
      </c>
      <c r="U79" s="57" t="s">
        <v>117</v>
      </c>
    </row>
    <row r="80" spans="2:63" s="1" customFormat="1" ht="22.9" customHeight="1">
      <c r="B80" s="31"/>
      <c r="C80" s="60" t="s">
        <v>118</v>
      </c>
      <c r="J80" s="110">
        <f>BK80</f>
        <v>0</v>
      </c>
      <c r="L80" s="31"/>
      <c r="M80" s="58"/>
      <c r="N80" s="49"/>
      <c r="O80" s="49"/>
      <c r="P80" s="111">
        <f>P81+SUM(P82:P97)</f>
        <v>0</v>
      </c>
      <c r="Q80" s="49"/>
      <c r="R80" s="111">
        <f>R81+SUM(R82:R97)</f>
        <v>0</v>
      </c>
      <c r="S80" s="49"/>
      <c r="T80" s="111">
        <f>T81+SUM(T82:T97)</f>
        <v>0</v>
      </c>
      <c r="U80" s="50"/>
      <c r="AT80" s="16" t="s">
        <v>73</v>
      </c>
      <c r="AU80" s="16" t="s">
        <v>101</v>
      </c>
      <c r="BK80" s="112">
        <f>BK81+SUM(BK82:BK97)</f>
        <v>0</v>
      </c>
    </row>
    <row r="81" spans="2:65" s="1" customFormat="1" ht="24.2" customHeight="1">
      <c r="B81" s="31"/>
      <c r="C81" s="162" t="s">
        <v>82</v>
      </c>
      <c r="D81" s="162" t="s">
        <v>214</v>
      </c>
      <c r="E81" s="163" t="s">
        <v>609</v>
      </c>
      <c r="F81" s="164" t="s">
        <v>610</v>
      </c>
      <c r="G81" s="165" t="s">
        <v>210</v>
      </c>
      <c r="H81" s="166">
        <v>170</v>
      </c>
      <c r="I81" s="167"/>
      <c r="J81" s="168">
        <f>ROUND(I81*H81,2)</f>
        <v>0</v>
      </c>
      <c r="K81" s="164" t="s">
        <v>146</v>
      </c>
      <c r="L81" s="169"/>
      <c r="M81" s="170" t="s">
        <v>19</v>
      </c>
      <c r="N81" s="171" t="s">
        <v>45</v>
      </c>
      <c r="P81" s="134">
        <f>O81*H81</f>
        <v>0</v>
      </c>
      <c r="Q81" s="134">
        <v>0</v>
      </c>
      <c r="R81" s="134">
        <f>Q81*H81</f>
        <v>0</v>
      </c>
      <c r="S81" s="134">
        <v>0</v>
      </c>
      <c r="T81" s="134">
        <f>S81*H81</f>
        <v>0</v>
      </c>
      <c r="U81" s="135" t="s">
        <v>19</v>
      </c>
      <c r="AR81" s="136" t="s">
        <v>207</v>
      </c>
      <c r="AT81" s="136" t="s">
        <v>214</v>
      </c>
      <c r="AU81" s="136" t="s">
        <v>74</v>
      </c>
      <c r="AY81" s="16" t="s">
        <v>121</v>
      </c>
      <c r="BE81" s="137">
        <f>IF(N81="základní",J81,0)</f>
        <v>0</v>
      </c>
      <c r="BF81" s="137">
        <f>IF(N81="snížená",J81,0)</f>
        <v>0</v>
      </c>
      <c r="BG81" s="137">
        <f>IF(N81="zákl. přenesená",J81,0)</f>
        <v>0</v>
      </c>
      <c r="BH81" s="137">
        <f>IF(N81="sníž. přenesená",J81,0)</f>
        <v>0</v>
      </c>
      <c r="BI81" s="137">
        <f>IF(N81="nulová",J81,0)</f>
        <v>0</v>
      </c>
      <c r="BJ81" s="16" t="s">
        <v>82</v>
      </c>
      <c r="BK81" s="137">
        <f>ROUND(I81*H81,2)</f>
        <v>0</v>
      </c>
      <c r="BL81" s="16" t="s">
        <v>143</v>
      </c>
      <c r="BM81" s="136" t="s">
        <v>611</v>
      </c>
    </row>
    <row r="82" spans="2:65" s="1" customFormat="1" ht="19.5">
      <c r="B82" s="31"/>
      <c r="D82" s="138" t="s">
        <v>131</v>
      </c>
      <c r="F82" s="139" t="s">
        <v>610</v>
      </c>
      <c r="I82" s="140"/>
      <c r="L82" s="31"/>
      <c r="M82" s="141"/>
      <c r="U82" s="52"/>
      <c r="AT82" s="16" t="s">
        <v>131</v>
      </c>
      <c r="AU82" s="16" t="s">
        <v>74</v>
      </c>
    </row>
    <row r="83" spans="2:65" s="1" customFormat="1" ht="33" customHeight="1">
      <c r="B83" s="31"/>
      <c r="C83" s="162" t="s">
        <v>84</v>
      </c>
      <c r="D83" s="162" t="s">
        <v>214</v>
      </c>
      <c r="E83" s="163" t="s">
        <v>612</v>
      </c>
      <c r="F83" s="164" t="s">
        <v>613</v>
      </c>
      <c r="G83" s="165" t="s">
        <v>210</v>
      </c>
      <c r="H83" s="166">
        <v>65</v>
      </c>
      <c r="I83" s="167"/>
      <c r="J83" s="168">
        <f>ROUND(I83*H83,2)</f>
        <v>0</v>
      </c>
      <c r="K83" s="164" t="s">
        <v>146</v>
      </c>
      <c r="L83" s="169"/>
      <c r="M83" s="170" t="s">
        <v>19</v>
      </c>
      <c r="N83" s="171" t="s">
        <v>45</v>
      </c>
      <c r="P83" s="134">
        <f>O83*H83</f>
        <v>0</v>
      </c>
      <c r="Q83" s="134">
        <v>0</v>
      </c>
      <c r="R83" s="134">
        <f>Q83*H83</f>
        <v>0</v>
      </c>
      <c r="S83" s="134">
        <v>0</v>
      </c>
      <c r="T83" s="134">
        <f>S83*H83</f>
        <v>0</v>
      </c>
      <c r="U83" s="135" t="s">
        <v>19</v>
      </c>
      <c r="AR83" s="136" t="s">
        <v>207</v>
      </c>
      <c r="AT83" s="136" t="s">
        <v>214</v>
      </c>
      <c r="AU83" s="136" t="s">
        <v>74</v>
      </c>
      <c r="AY83" s="16" t="s">
        <v>121</v>
      </c>
      <c r="BE83" s="137">
        <f>IF(N83="základní",J83,0)</f>
        <v>0</v>
      </c>
      <c r="BF83" s="137">
        <f>IF(N83="snížená",J83,0)</f>
        <v>0</v>
      </c>
      <c r="BG83" s="137">
        <f>IF(N83="zákl. přenesená",J83,0)</f>
        <v>0</v>
      </c>
      <c r="BH83" s="137">
        <f>IF(N83="sníž. přenesená",J83,0)</f>
        <v>0</v>
      </c>
      <c r="BI83" s="137">
        <f>IF(N83="nulová",J83,0)</f>
        <v>0</v>
      </c>
      <c r="BJ83" s="16" t="s">
        <v>82</v>
      </c>
      <c r="BK83" s="137">
        <f>ROUND(I83*H83,2)</f>
        <v>0</v>
      </c>
      <c r="BL83" s="16" t="s">
        <v>143</v>
      </c>
      <c r="BM83" s="136" t="s">
        <v>614</v>
      </c>
    </row>
    <row r="84" spans="2:65" s="1" customFormat="1" ht="19.5">
      <c r="B84" s="31"/>
      <c r="D84" s="138" t="s">
        <v>131</v>
      </c>
      <c r="F84" s="139" t="s">
        <v>613</v>
      </c>
      <c r="I84" s="140"/>
      <c r="L84" s="31"/>
      <c r="M84" s="141"/>
      <c r="U84" s="52"/>
      <c r="AT84" s="16" t="s">
        <v>131</v>
      </c>
      <c r="AU84" s="16" t="s">
        <v>74</v>
      </c>
    </row>
    <row r="85" spans="2:65" s="1" customFormat="1" ht="24.2" customHeight="1">
      <c r="B85" s="31"/>
      <c r="C85" s="162" t="s">
        <v>135</v>
      </c>
      <c r="D85" s="162" t="s">
        <v>214</v>
      </c>
      <c r="E85" s="163" t="s">
        <v>615</v>
      </c>
      <c r="F85" s="164" t="s">
        <v>616</v>
      </c>
      <c r="G85" s="165" t="s">
        <v>127</v>
      </c>
      <c r="H85" s="166">
        <v>12</v>
      </c>
      <c r="I85" s="167"/>
      <c r="J85" s="168">
        <f>ROUND(I85*H85,2)</f>
        <v>0</v>
      </c>
      <c r="K85" s="164" t="s">
        <v>146</v>
      </c>
      <c r="L85" s="169"/>
      <c r="M85" s="170" t="s">
        <v>19</v>
      </c>
      <c r="N85" s="171" t="s">
        <v>45</v>
      </c>
      <c r="P85" s="134">
        <f>O85*H85</f>
        <v>0</v>
      </c>
      <c r="Q85" s="134">
        <v>0</v>
      </c>
      <c r="R85" s="134">
        <f>Q85*H85</f>
        <v>0</v>
      </c>
      <c r="S85" s="134">
        <v>0</v>
      </c>
      <c r="T85" s="134">
        <f>S85*H85</f>
        <v>0</v>
      </c>
      <c r="U85" s="135" t="s">
        <v>19</v>
      </c>
      <c r="AR85" s="136" t="s">
        <v>207</v>
      </c>
      <c r="AT85" s="136" t="s">
        <v>214</v>
      </c>
      <c r="AU85" s="136" t="s">
        <v>74</v>
      </c>
      <c r="AY85" s="16" t="s">
        <v>121</v>
      </c>
      <c r="BE85" s="137">
        <f>IF(N85="základní",J85,0)</f>
        <v>0</v>
      </c>
      <c r="BF85" s="137">
        <f>IF(N85="snížená",J85,0)</f>
        <v>0</v>
      </c>
      <c r="BG85" s="137">
        <f>IF(N85="zákl. přenesená",J85,0)</f>
        <v>0</v>
      </c>
      <c r="BH85" s="137">
        <f>IF(N85="sníž. přenesená",J85,0)</f>
        <v>0</v>
      </c>
      <c r="BI85" s="137">
        <f>IF(N85="nulová",J85,0)</f>
        <v>0</v>
      </c>
      <c r="BJ85" s="16" t="s">
        <v>82</v>
      </c>
      <c r="BK85" s="137">
        <f>ROUND(I85*H85,2)</f>
        <v>0</v>
      </c>
      <c r="BL85" s="16" t="s">
        <v>143</v>
      </c>
      <c r="BM85" s="136" t="s">
        <v>617</v>
      </c>
    </row>
    <row r="86" spans="2:65" s="1" customFormat="1" ht="11.25">
      <c r="B86" s="31"/>
      <c r="D86" s="138" t="s">
        <v>131</v>
      </c>
      <c r="F86" s="139" t="s">
        <v>616</v>
      </c>
      <c r="I86" s="140"/>
      <c r="L86" s="31"/>
      <c r="M86" s="141"/>
      <c r="U86" s="52"/>
      <c r="AT86" s="16" t="s">
        <v>131</v>
      </c>
      <c r="AU86" s="16" t="s">
        <v>74</v>
      </c>
    </row>
    <row r="87" spans="2:65" s="1" customFormat="1" ht="16.5" customHeight="1">
      <c r="B87" s="31"/>
      <c r="C87" s="162" t="s">
        <v>143</v>
      </c>
      <c r="D87" s="162" t="s">
        <v>214</v>
      </c>
      <c r="E87" s="163" t="s">
        <v>618</v>
      </c>
      <c r="F87" s="164" t="s">
        <v>619</v>
      </c>
      <c r="G87" s="165" t="s">
        <v>560</v>
      </c>
      <c r="H87" s="166">
        <v>30</v>
      </c>
      <c r="I87" s="167"/>
      <c r="J87" s="168">
        <f>ROUND(I87*H87,2)</f>
        <v>0</v>
      </c>
      <c r="K87" s="164" t="s">
        <v>146</v>
      </c>
      <c r="L87" s="169"/>
      <c r="M87" s="170" t="s">
        <v>19</v>
      </c>
      <c r="N87" s="171" t="s">
        <v>45</v>
      </c>
      <c r="P87" s="134">
        <f>O87*H87</f>
        <v>0</v>
      </c>
      <c r="Q87" s="134">
        <v>0</v>
      </c>
      <c r="R87" s="134">
        <f>Q87*H87</f>
        <v>0</v>
      </c>
      <c r="S87" s="134">
        <v>0</v>
      </c>
      <c r="T87" s="134">
        <f>S87*H87</f>
        <v>0</v>
      </c>
      <c r="U87" s="135" t="s">
        <v>19</v>
      </c>
      <c r="AR87" s="136" t="s">
        <v>207</v>
      </c>
      <c r="AT87" s="136" t="s">
        <v>214</v>
      </c>
      <c r="AU87" s="136" t="s">
        <v>74</v>
      </c>
      <c r="AY87" s="16" t="s">
        <v>121</v>
      </c>
      <c r="BE87" s="137">
        <f>IF(N87="základní",J87,0)</f>
        <v>0</v>
      </c>
      <c r="BF87" s="137">
        <f>IF(N87="snížená",J87,0)</f>
        <v>0</v>
      </c>
      <c r="BG87" s="137">
        <f>IF(N87="zákl. přenesená",J87,0)</f>
        <v>0</v>
      </c>
      <c r="BH87" s="137">
        <f>IF(N87="sníž. přenesená",J87,0)</f>
        <v>0</v>
      </c>
      <c r="BI87" s="137">
        <f>IF(N87="nulová",J87,0)</f>
        <v>0</v>
      </c>
      <c r="BJ87" s="16" t="s">
        <v>82</v>
      </c>
      <c r="BK87" s="137">
        <f>ROUND(I87*H87,2)</f>
        <v>0</v>
      </c>
      <c r="BL87" s="16" t="s">
        <v>143</v>
      </c>
      <c r="BM87" s="136" t="s">
        <v>620</v>
      </c>
    </row>
    <row r="88" spans="2:65" s="1" customFormat="1" ht="11.25">
      <c r="B88" s="31"/>
      <c r="D88" s="138" t="s">
        <v>131</v>
      </c>
      <c r="F88" s="139" t="s">
        <v>619</v>
      </c>
      <c r="I88" s="140"/>
      <c r="L88" s="31"/>
      <c r="M88" s="141"/>
      <c r="U88" s="52"/>
      <c r="AT88" s="16" t="s">
        <v>131</v>
      </c>
      <c r="AU88" s="16" t="s">
        <v>74</v>
      </c>
    </row>
    <row r="89" spans="2:65" s="1" customFormat="1" ht="16.5" customHeight="1">
      <c r="B89" s="31"/>
      <c r="C89" s="162" t="s">
        <v>181</v>
      </c>
      <c r="D89" s="162" t="s">
        <v>214</v>
      </c>
      <c r="E89" s="163" t="s">
        <v>621</v>
      </c>
      <c r="F89" s="164" t="s">
        <v>622</v>
      </c>
      <c r="G89" s="165" t="s">
        <v>623</v>
      </c>
      <c r="H89" s="166">
        <v>105</v>
      </c>
      <c r="I89" s="167"/>
      <c r="J89" s="168">
        <f>ROUND(I89*H89,2)</f>
        <v>0</v>
      </c>
      <c r="K89" s="164" t="s">
        <v>146</v>
      </c>
      <c r="L89" s="169"/>
      <c r="M89" s="170" t="s">
        <v>19</v>
      </c>
      <c r="N89" s="171" t="s">
        <v>45</v>
      </c>
      <c r="P89" s="134">
        <f>O89*H89</f>
        <v>0</v>
      </c>
      <c r="Q89" s="134">
        <v>0</v>
      </c>
      <c r="R89" s="134">
        <f>Q89*H89</f>
        <v>0</v>
      </c>
      <c r="S89" s="134">
        <v>0</v>
      </c>
      <c r="T89" s="134">
        <f>S89*H89</f>
        <v>0</v>
      </c>
      <c r="U89" s="135" t="s">
        <v>19</v>
      </c>
      <c r="AR89" s="136" t="s">
        <v>207</v>
      </c>
      <c r="AT89" s="136" t="s">
        <v>214</v>
      </c>
      <c r="AU89" s="136" t="s">
        <v>74</v>
      </c>
      <c r="AY89" s="16" t="s">
        <v>121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6" t="s">
        <v>82</v>
      </c>
      <c r="BK89" s="137">
        <f>ROUND(I89*H89,2)</f>
        <v>0</v>
      </c>
      <c r="BL89" s="16" t="s">
        <v>143</v>
      </c>
      <c r="BM89" s="136" t="s">
        <v>624</v>
      </c>
    </row>
    <row r="90" spans="2:65" s="1" customFormat="1" ht="11.25">
      <c r="B90" s="31"/>
      <c r="D90" s="138" t="s">
        <v>131</v>
      </c>
      <c r="F90" s="139" t="s">
        <v>622</v>
      </c>
      <c r="I90" s="140"/>
      <c r="L90" s="31"/>
      <c r="M90" s="141"/>
      <c r="U90" s="52"/>
      <c r="AT90" s="16" t="s">
        <v>131</v>
      </c>
      <c r="AU90" s="16" t="s">
        <v>74</v>
      </c>
    </row>
    <row r="91" spans="2:65" s="1" customFormat="1" ht="16.5" customHeight="1">
      <c r="B91" s="31"/>
      <c r="C91" s="162" t="s">
        <v>187</v>
      </c>
      <c r="D91" s="162" t="s">
        <v>214</v>
      </c>
      <c r="E91" s="163" t="s">
        <v>625</v>
      </c>
      <c r="F91" s="164" t="s">
        <v>626</v>
      </c>
      <c r="G91" s="165" t="s">
        <v>127</v>
      </c>
      <c r="H91" s="166">
        <v>21</v>
      </c>
      <c r="I91" s="167"/>
      <c r="J91" s="168">
        <f>ROUND(I91*H91,2)</f>
        <v>0</v>
      </c>
      <c r="K91" s="164" t="s">
        <v>146</v>
      </c>
      <c r="L91" s="169"/>
      <c r="M91" s="170" t="s">
        <v>19</v>
      </c>
      <c r="N91" s="171" t="s">
        <v>45</v>
      </c>
      <c r="P91" s="134">
        <f>O91*H91</f>
        <v>0</v>
      </c>
      <c r="Q91" s="134">
        <v>0</v>
      </c>
      <c r="R91" s="134">
        <f>Q91*H91</f>
        <v>0</v>
      </c>
      <c r="S91" s="134">
        <v>0</v>
      </c>
      <c r="T91" s="134">
        <f>S91*H91</f>
        <v>0</v>
      </c>
      <c r="U91" s="135" t="s">
        <v>19</v>
      </c>
      <c r="AR91" s="136" t="s">
        <v>207</v>
      </c>
      <c r="AT91" s="136" t="s">
        <v>214</v>
      </c>
      <c r="AU91" s="136" t="s">
        <v>74</v>
      </c>
      <c r="AY91" s="16" t="s">
        <v>121</v>
      </c>
      <c r="BE91" s="137">
        <f>IF(N91="základní",J91,0)</f>
        <v>0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6" t="s">
        <v>82</v>
      </c>
      <c r="BK91" s="137">
        <f>ROUND(I91*H91,2)</f>
        <v>0</v>
      </c>
      <c r="BL91" s="16" t="s">
        <v>143</v>
      </c>
      <c r="BM91" s="136" t="s">
        <v>627</v>
      </c>
    </row>
    <row r="92" spans="2:65" s="1" customFormat="1" ht="11.25">
      <c r="B92" s="31"/>
      <c r="D92" s="138" t="s">
        <v>131</v>
      </c>
      <c r="F92" s="139" t="s">
        <v>626</v>
      </c>
      <c r="I92" s="140"/>
      <c r="L92" s="31"/>
      <c r="M92" s="141"/>
      <c r="U92" s="52"/>
      <c r="AT92" s="16" t="s">
        <v>131</v>
      </c>
      <c r="AU92" s="16" t="s">
        <v>74</v>
      </c>
    </row>
    <row r="93" spans="2:65" s="1" customFormat="1" ht="16.5" customHeight="1">
      <c r="B93" s="31"/>
      <c r="C93" s="162" t="s">
        <v>195</v>
      </c>
      <c r="D93" s="162" t="s">
        <v>214</v>
      </c>
      <c r="E93" s="163" t="s">
        <v>628</v>
      </c>
      <c r="F93" s="164" t="s">
        <v>629</v>
      </c>
      <c r="G93" s="165" t="s">
        <v>127</v>
      </c>
      <c r="H93" s="166">
        <v>16</v>
      </c>
      <c r="I93" s="167"/>
      <c r="J93" s="168">
        <f>ROUND(I93*H93,2)</f>
        <v>0</v>
      </c>
      <c r="K93" s="164" t="s">
        <v>146</v>
      </c>
      <c r="L93" s="169"/>
      <c r="M93" s="170" t="s">
        <v>19</v>
      </c>
      <c r="N93" s="171" t="s">
        <v>45</v>
      </c>
      <c r="P93" s="134">
        <f>O93*H93</f>
        <v>0</v>
      </c>
      <c r="Q93" s="134">
        <v>0</v>
      </c>
      <c r="R93" s="134">
        <f>Q93*H93</f>
        <v>0</v>
      </c>
      <c r="S93" s="134">
        <v>0</v>
      </c>
      <c r="T93" s="134">
        <f>S93*H93</f>
        <v>0</v>
      </c>
      <c r="U93" s="135" t="s">
        <v>19</v>
      </c>
      <c r="AR93" s="136" t="s">
        <v>207</v>
      </c>
      <c r="AT93" s="136" t="s">
        <v>214</v>
      </c>
      <c r="AU93" s="136" t="s">
        <v>74</v>
      </c>
      <c r="AY93" s="16" t="s">
        <v>121</v>
      </c>
      <c r="BE93" s="137">
        <f>IF(N93="základní",J93,0)</f>
        <v>0</v>
      </c>
      <c r="BF93" s="137">
        <f>IF(N93="snížená",J93,0)</f>
        <v>0</v>
      </c>
      <c r="BG93" s="137">
        <f>IF(N93="zákl. přenesená",J93,0)</f>
        <v>0</v>
      </c>
      <c r="BH93" s="137">
        <f>IF(N93="sníž. přenesená",J93,0)</f>
        <v>0</v>
      </c>
      <c r="BI93" s="137">
        <f>IF(N93="nulová",J93,0)</f>
        <v>0</v>
      </c>
      <c r="BJ93" s="16" t="s">
        <v>82</v>
      </c>
      <c r="BK93" s="137">
        <f>ROUND(I93*H93,2)</f>
        <v>0</v>
      </c>
      <c r="BL93" s="16" t="s">
        <v>143</v>
      </c>
      <c r="BM93" s="136" t="s">
        <v>630</v>
      </c>
    </row>
    <row r="94" spans="2:65" s="1" customFormat="1" ht="11.25">
      <c r="B94" s="31"/>
      <c r="D94" s="138" t="s">
        <v>131</v>
      </c>
      <c r="F94" s="139" t="s">
        <v>629</v>
      </c>
      <c r="I94" s="140"/>
      <c r="L94" s="31"/>
      <c r="M94" s="141"/>
      <c r="U94" s="52"/>
      <c r="AT94" s="16" t="s">
        <v>131</v>
      </c>
      <c r="AU94" s="16" t="s">
        <v>74</v>
      </c>
    </row>
    <row r="95" spans="2:65" s="1" customFormat="1" ht="16.5" customHeight="1">
      <c r="B95" s="31"/>
      <c r="C95" s="162" t="s">
        <v>207</v>
      </c>
      <c r="D95" s="162" t="s">
        <v>214</v>
      </c>
      <c r="E95" s="163" t="s">
        <v>631</v>
      </c>
      <c r="F95" s="164" t="s">
        <v>632</v>
      </c>
      <c r="G95" s="165" t="s">
        <v>127</v>
      </c>
      <c r="H95" s="166">
        <v>15</v>
      </c>
      <c r="I95" s="167"/>
      <c r="J95" s="168">
        <f>ROUND(I95*H95,2)</f>
        <v>0</v>
      </c>
      <c r="K95" s="164" t="s">
        <v>146</v>
      </c>
      <c r="L95" s="169"/>
      <c r="M95" s="170" t="s">
        <v>19</v>
      </c>
      <c r="N95" s="171" t="s">
        <v>45</v>
      </c>
      <c r="P95" s="134">
        <f>O95*H95</f>
        <v>0</v>
      </c>
      <c r="Q95" s="134">
        <v>0</v>
      </c>
      <c r="R95" s="134">
        <f>Q95*H95</f>
        <v>0</v>
      </c>
      <c r="S95" s="134">
        <v>0</v>
      </c>
      <c r="T95" s="134">
        <f>S95*H95</f>
        <v>0</v>
      </c>
      <c r="U95" s="135" t="s">
        <v>19</v>
      </c>
      <c r="AR95" s="136" t="s">
        <v>207</v>
      </c>
      <c r="AT95" s="136" t="s">
        <v>214</v>
      </c>
      <c r="AU95" s="136" t="s">
        <v>74</v>
      </c>
      <c r="AY95" s="16" t="s">
        <v>121</v>
      </c>
      <c r="BE95" s="137">
        <f>IF(N95="základní",J95,0)</f>
        <v>0</v>
      </c>
      <c r="BF95" s="137">
        <f>IF(N95="snížená",J95,0)</f>
        <v>0</v>
      </c>
      <c r="BG95" s="137">
        <f>IF(N95="zákl. přenesená",J95,0)</f>
        <v>0</v>
      </c>
      <c r="BH95" s="137">
        <f>IF(N95="sníž. přenesená",J95,0)</f>
        <v>0</v>
      </c>
      <c r="BI95" s="137">
        <f>IF(N95="nulová",J95,0)</f>
        <v>0</v>
      </c>
      <c r="BJ95" s="16" t="s">
        <v>82</v>
      </c>
      <c r="BK95" s="137">
        <f>ROUND(I95*H95,2)</f>
        <v>0</v>
      </c>
      <c r="BL95" s="16" t="s">
        <v>143</v>
      </c>
      <c r="BM95" s="136" t="s">
        <v>633</v>
      </c>
    </row>
    <row r="96" spans="2:65" s="1" customFormat="1" ht="11.25">
      <c r="B96" s="31"/>
      <c r="D96" s="138" t="s">
        <v>131</v>
      </c>
      <c r="F96" s="139" t="s">
        <v>632</v>
      </c>
      <c r="I96" s="140"/>
      <c r="L96" s="31"/>
      <c r="M96" s="141"/>
      <c r="U96" s="52"/>
      <c r="AT96" s="16" t="s">
        <v>131</v>
      </c>
      <c r="AU96" s="16" t="s">
        <v>74</v>
      </c>
    </row>
    <row r="97" spans="2:65" s="11" customFormat="1" ht="25.9" customHeight="1">
      <c r="B97" s="113"/>
      <c r="D97" s="114" t="s">
        <v>73</v>
      </c>
      <c r="E97" s="115" t="s">
        <v>141</v>
      </c>
      <c r="F97" s="115" t="s">
        <v>142</v>
      </c>
      <c r="I97" s="116"/>
      <c r="J97" s="117">
        <f>BK97</f>
        <v>0</v>
      </c>
      <c r="L97" s="113"/>
      <c r="M97" s="118"/>
      <c r="P97" s="119">
        <f>SUM(P98:P115)</f>
        <v>0</v>
      </c>
      <c r="R97" s="119">
        <f>SUM(R98:R115)</f>
        <v>0</v>
      </c>
      <c r="T97" s="119">
        <f>SUM(T98:T115)</f>
        <v>0</v>
      </c>
      <c r="U97" s="120"/>
      <c r="AR97" s="114" t="s">
        <v>143</v>
      </c>
      <c r="AT97" s="121" t="s">
        <v>73</v>
      </c>
      <c r="AU97" s="121" t="s">
        <v>74</v>
      </c>
      <c r="AY97" s="114" t="s">
        <v>121</v>
      </c>
      <c r="BK97" s="122">
        <f>SUM(BK98:BK115)</f>
        <v>0</v>
      </c>
    </row>
    <row r="98" spans="2:65" s="1" customFormat="1" ht="16.5" customHeight="1">
      <c r="B98" s="31"/>
      <c r="C98" s="125" t="s">
        <v>158</v>
      </c>
      <c r="D98" s="125" t="s">
        <v>124</v>
      </c>
      <c r="E98" s="126" t="s">
        <v>634</v>
      </c>
      <c r="F98" s="127" t="s">
        <v>635</v>
      </c>
      <c r="G98" s="128" t="s">
        <v>127</v>
      </c>
      <c r="H98" s="129">
        <v>16</v>
      </c>
      <c r="I98" s="130"/>
      <c r="J98" s="131">
        <f>ROUND(I98*H98,2)</f>
        <v>0</v>
      </c>
      <c r="K98" s="127" t="s">
        <v>146</v>
      </c>
      <c r="L98" s="31"/>
      <c r="M98" s="132" t="s">
        <v>19</v>
      </c>
      <c r="N98" s="133" t="s">
        <v>45</v>
      </c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4">
        <f>S98*H98</f>
        <v>0</v>
      </c>
      <c r="U98" s="135" t="s">
        <v>19</v>
      </c>
      <c r="AR98" s="136" t="s">
        <v>147</v>
      </c>
      <c r="AT98" s="136" t="s">
        <v>124</v>
      </c>
      <c r="AU98" s="136" t="s">
        <v>82</v>
      </c>
      <c r="AY98" s="16" t="s">
        <v>121</v>
      </c>
      <c r="BE98" s="137">
        <f>IF(N98="základní",J98,0)</f>
        <v>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6" t="s">
        <v>82</v>
      </c>
      <c r="BK98" s="137">
        <f>ROUND(I98*H98,2)</f>
        <v>0</v>
      </c>
      <c r="BL98" s="16" t="s">
        <v>147</v>
      </c>
      <c r="BM98" s="136" t="s">
        <v>636</v>
      </c>
    </row>
    <row r="99" spans="2:65" s="1" customFormat="1" ht="11.25">
      <c r="B99" s="31"/>
      <c r="D99" s="138" t="s">
        <v>131</v>
      </c>
      <c r="F99" s="139" t="s">
        <v>635</v>
      </c>
      <c r="I99" s="140"/>
      <c r="L99" s="31"/>
      <c r="M99" s="141"/>
      <c r="U99" s="52"/>
      <c r="AT99" s="16" t="s">
        <v>131</v>
      </c>
      <c r="AU99" s="16" t="s">
        <v>82</v>
      </c>
    </row>
    <row r="100" spans="2:65" s="1" customFormat="1" ht="16.5" customHeight="1">
      <c r="B100" s="31"/>
      <c r="C100" s="125" t="s">
        <v>222</v>
      </c>
      <c r="D100" s="125" t="s">
        <v>124</v>
      </c>
      <c r="E100" s="126" t="s">
        <v>637</v>
      </c>
      <c r="F100" s="127" t="s">
        <v>638</v>
      </c>
      <c r="G100" s="128" t="s">
        <v>127</v>
      </c>
      <c r="H100" s="129">
        <v>8</v>
      </c>
      <c r="I100" s="130"/>
      <c r="J100" s="131">
        <f>ROUND(I100*H100,2)</f>
        <v>0</v>
      </c>
      <c r="K100" s="127" t="s">
        <v>146</v>
      </c>
      <c r="L100" s="31"/>
      <c r="M100" s="132" t="s">
        <v>19</v>
      </c>
      <c r="N100" s="133" t="s">
        <v>45</v>
      </c>
      <c r="P100" s="134">
        <f>O100*H100</f>
        <v>0</v>
      </c>
      <c r="Q100" s="134">
        <v>0</v>
      </c>
      <c r="R100" s="134">
        <f>Q100*H100</f>
        <v>0</v>
      </c>
      <c r="S100" s="134">
        <v>0</v>
      </c>
      <c r="T100" s="134">
        <f>S100*H100</f>
        <v>0</v>
      </c>
      <c r="U100" s="135" t="s">
        <v>19</v>
      </c>
      <c r="AR100" s="136" t="s">
        <v>147</v>
      </c>
      <c r="AT100" s="136" t="s">
        <v>124</v>
      </c>
      <c r="AU100" s="136" t="s">
        <v>82</v>
      </c>
      <c r="AY100" s="16" t="s">
        <v>121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6" t="s">
        <v>82</v>
      </c>
      <c r="BK100" s="137">
        <f>ROUND(I100*H100,2)</f>
        <v>0</v>
      </c>
      <c r="BL100" s="16" t="s">
        <v>147</v>
      </c>
      <c r="BM100" s="136" t="s">
        <v>639</v>
      </c>
    </row>
    <row r="101" spans="2:65" s="1" customFormat="1" ht="11.25">
      <c r="B101" s="31"/>
      <c r="D101" s="138" t="s">
        <v>131</v>
      </c>
      <c r="F101" s="139" t="s">
        <v>640</v>
      </c>
      <c r="I101" s="140"/>
      <c r="L101" s="31"/>
      <c r="M101" s="141"/>
      <c r="U101" s="52"/>
      <c r="AT101" s="16" t="s">
        <v>131</v>
      </c>
      <c r="AU101" s="16" t="s">
        <v>82</v>
      </c>
    </row>
    <row r="102" spans="2:65" s="1" customFormat="1" ht="16.5" customHeight="1">
      <c r="B102" s="31"/>
      <c r="C102" s="125" t="s">
        <v>228</v>
      </c>
      <c r="D102" s="125" t="s">
        <v>124</v>
      </c>
      <c r="E102" s="126" t="s">
        <v>641</v>
      </c>
      <c r="F102" s="127" t="s">
        <v>642</v>
      </c>
      <c r="G102" s="128" t="s">
        <v>127</v>
      </c>
      <c r="H102" s="129">
        <v>8</v>
      </c>
      <c r="I102" s="130"/>
      <c r="J102" s="131">
        <f>ROUND(I102*H102,2)</f>
        <v>0</v>
      </c>
      <c r="K102" s="127" t="s">
        <v>146</v>
      </c>
      <c r="L102" s="31"/>
      <c r="M102" s="132" t="s">
        <v>19</v>
      </c>
      <c r="N102" s="133" t="s">
        <v>45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4">
        <f>S102*H102</f>
        <v>0</v>
      </c>
      <c r="U102" s="135" t="s">
        <v>19</v>
      </c>
      <c r="AR102" s="136" t="s">
        <v>147</v>
      </c>
      <c r="AT102" s="136" t="s">
        <v>124</v>
      </c>
      <c r="AU102" s="136" t="s">
        <v>82</v>
      </c>
      <c r="AY102" s="16" t="s">
        <v>121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6" t="s">
        <v>82</v>
      </c>
      <c r="BK102" s="137">
        <f>ROUND(I102*H102,2)</f>
        <v>0</v>
      </c>
      <c r="BL102" s="16" t="s">
        <v>147</v>
      </c>
      <c r="BM102" s="136" t="s">
        <v>643</v>
      </c>
    </row>
    <row r="103" spans="2:65" s="1" customFormat="1" ht="11.25">
      <c r="B103" s="31"/>
      <c r="D103" s="138" t="s">
        <v>131</v>
      </c>
      <c r="F103" s="139" t="s">
        <v>644</v>
      </c>
      <c r="I103" s="140"/>
      <c r="L103" s="31"/>
      <c r="M103" s="141"/>
      <c r="U103" s="52"/>
      <c r="AT103" s="16" t="s">
        <v>131</v>
      </c>
      <c r="AU103" s="16" t="s">
        <v>82</v>
      </c>
    </row>
    <row r="104" spans="2:65" s="1" customFormat="1" ht="16.5" customHeight="1">
      <c r="B104" s="31"/>
      <c r="C104" s="162" t="s">
        <v>232</v>
      </c>
      <c r="D104" s="162" t="s">
        <v>214</v>
      </c>
      <c r="E104" s="163" t="s">
        <v>645</v>
      </c>
      <c r="F104" s="164" t="s">
        <v>646</v>
      </c>
      <c r="G104" s="165" t="s">
        <v>127</v>
      </c>
      <c r="H104" s="166">
        <v>16</v>
      </c>
      <c r="I104" s="167"/>
      <c r="J104" s="168">
        <f>ROUND(I104*H104,2)</f>
        <v>0</v>
      </c>
      <c r="K104" s="164" t="s">
        <v>146</v>
      </c>
      <c r="L104" s="169"/>
      <c r="M104" s="170" t="s">
        <v>19</v>
      </c>
      <c r="N104" s="171" t="s">
        <v>45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4">
        <f>S104*H104</f>
        <v>0</v>
      </c>
      <c r="U104" s="135" t="s">
        <v>19</v>
      </c>
      <c r="AR104" s="136" t="s">
        <v>207</v>
      </c>
      <c r="AT104" s="136" t="s">
        <v>214</v>
      </c>
      <c r="AU104" s="136" t="s">
        <v>82</v>
      </c>
      <c r="AY104" s="16" t="s">
        <v>121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6" t="s">
        <v>82</v>
      </c>
      <c r="BK104" s="137">
        <f>ROUND(I104*H104,2)</f>
        <v>0</v>
      </c>
      <c r="BL104" s="16" t="s">
        <v>143</v>
      </c>
      <c r="BM104" s="136" t="s">
        <v>647</v>
      </c>
    </row>
    <row r="105" spans="2:65" s="1" customFormat="1" ht="11.25">
      <c r="B105" s="31"/>
      <c r="D105" s="138" t="s">
        <v>131</v>
      </c>
      <c r="F105" s="139" t="s">
        <v>646</v>
      </c>
      <c r="I105" s="140"/>
      <c r="L105" s="31"/>
      <c r="M105" s="141"/>
      <c r="U105" s="52"/>
      <c r="AT105" s="16" t="s">
        <v>131</v>
      </c>
      <c r="AU105" s="16" t="s">
        <v>82</v>
      </c>
    </row>
    <row r="106" spans="2:65" s="1" customFormat="1" ht="16.5" customHeight="1">
      <c r="B106" s="31"/>
      <c r="C106" s="125" t="s">
        <v>236</v>
      </c>
      <c r="D106" s="125" t="s">
        <v>124</v>
      </c>
      <c r="E106" s="126" t="s">
        <v>648</v>
      </c>
      <c r="F106" s="127" t="s">
        <v>649</v>
      </c>
      <c r="G106" s="128" t="s">
        <v>127</v>
      </c>
      <c r="H106" s="129">
        <v>8</v>
      </c>
      <c r="I106" s="130"/>
      <c r="J106" s="131">
        <f>ROUND(I106*H106,2)</f>
        <v>0</v>
      </c>
      <c r="K106" s="127" t="s">
        <v>146</v>
      </c>
      <c r="L106" s="31"/>
      <c r="M106" s="132" t="s">
        <v>19</v>
      </c>
      <c r="N106" s="133" t="s">
        <v>45</v>
      </c>
      <c r="P106" s="134">
        <f>O106*H106</f>
        <v>0</v>
      </c>
      <c r="Q106" s="134">
        <v>0</v>
      </c>
      <c r="R106" s="134">
        <f>Q106*H106</f>
        <v>0</v>
      </c>
      <c r="S106" s="134">
        <v>0</v>
      </c>
      <c r="T106" s="134">
        <f>S106*H106</f>
        <v>0</v>
      </c>
      <c r="U106" s="135" t="s">
        <v>19</v>
      </c>
      <c r="AR106" s="136" t="s">
        <v>147</v>
      </c>
      <c r="AT106" s="136" t="s">
        <v>124</v>
      </c>
      <c r="AU106" s="136" t="s">
        <v>82</v>
      </c>
      <c r="AY106" s="16" t="s">
        <v>121</v>
      </c>
      <c r="BE106" s="137">
        <f>IF(N106="základní",J106,0)</f>
        <v>0</v>
      </c>
      <c r="BF106" s="137">
        <f>IF(N106="snížená",J106,0)</f>
        <v>0</v>
      </c>
      <c r="BG106" s="137">
        <f>IF(N106="zákl. přenesená",J106,0)</f>
        <v>0</v>
      </c>
      <c r="BH106" s="137">
        <f>IF(N106="sníž. přenesená",J106,0)</f>
        <v>0</v>
      </c>
      <c r="BI106" s="137">
        <f>IF(N106="nulová",J106,0)</f>
        <v>0</v>
      </c>
      <c r="BJ106" s="16" t="s">
        <v>82</v>
      </c>
      <c r="BK106" s="137">
        <f>ROUND(I106*H106,2)</f>
        <v>0</v>
      </c>
      <c r="BL106" s="16" t="s">
        <v>147</v>
      </c>
      <c r="BM106" s="136" t="s">
        <v>650</v>
      </c>
    </row>
    <row r="107" spans="2:65" s="1" customFormat="1" ht="11.25">
      <c r="B107" s="31"/>
      <c r="D107" s="138" t="s">
        <v>131</v>
      </c>
      <c r="F107" s="139" t="s">
        <v>651</v>
      </c>
      <c r="I107" s="140"/>
      <c r="L107" s="31"/>
      <c r="M107" s="141"/>
      <c r="U107" s="52"/>
      <c r="AT107" s="16" t="s">
        <v>131</v>
      </c>
      <c r="AU107" s="16" t="s">
        <v>82</v>
      </c>
    </row>
    <row r="108" spans="2:65" s="1" customFormat="1" ht="16.5" customHeight="1">
      <c r="B108" s="31"/>
      <c r="C108" s="162" t="s">
        <v>240</v>
      </c>
      <c r="D108" s="162" t="s">
        <v>214</v>
      </c>
      <c r="E108" s="163" t="s">
        <v>652</v>
      </c>
      <c r="F108" s="164" t="s">
        <v>653</v>
      </c>
      <c r="G108" s="165" t="s">
        <v>127</v>
      </c>
      <c r="H108" s="166">
        <v>8</v>
      </c>
      <c r="I108" s="167"/>
      <c r="J108" s="168">
        <f>ROUND(I108*H108,2)</f>
        <v>0</v>
      </c>
      <c r="K108" s="164" t="s">
        <v>146</v>
      </c>
      <c r="L108" s="169"/>
      <c r="M108" s="170" t="s">
        <v>19</v>
      </c>
      <c r="N108" s="171" t="s">
        <v>45</v>
      </c>
      <c r="P108" s="134">
        <f>O108*H108</f>
        <v>0</v>
      </c>
      <c r="Q108" s="134">
        <v>0</v>
      </c>
      <c r="R108" s="134">
        <f>Q108*H108</f>
        <v>0</v>
      </c>
      <c r="S108" s="134">
        <v>0</v>
      </c>
      <c r="T108" s="134">
        <f>S108*H108</f>
        <v>0</v>
      </c>
      <c r="U108" s="135" t="s">
        <v>19</v>
      </c>
      <c r="AR108" s="136" t="s">
        <v>207</v>
      </c>
      <c r="AT108" s="136" t="s">
        <v>214</v>
      </c>
      <c r="AU108" s="136" t="s">
        <v>82</v>
      </c>
      <c r="AY108" s="16" t="s">
        <v>121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6" t="s">
        <v>82</v>
      </c>
      <c r="BK108" s="137">
        <f>ROUND(I108*H108,2)</f>
        <v>0</v>
      </c>
      <c r="BL108" s="16" t="s">
        <v>143</v>
      </c>
      <c r="BM108" s="136" t="s">
        <v>654</v>
      </c>
    </row>
    <row r="109" spans="2:65" s="1" customFormat="1" ht="11.25">
      <c r="B109" s="31"/>
      <c r="D109" s="138" t="s">
        <v>131</v>
      </c>
      <c r="F109" s="139" t="s">
        <v>653</v>
      </c>
      <c r="I109" s="140"/>
      <c r="L109" s="31"/>
      <c r="M109" s="141"/>
      <c r="U109" s="52"/>
      <c r="AT109" s="16" t="s">
        <v>131</v>
      </c>
      <c r="AU109" s="16" t="s">
        <v>82</v>
      </c>
    </row>
    <row r="110" spans="2:65" s="1" customFormat="1" ht="16.5" customHeight="1">
      <c r="B110" s="31"/>
      <c r="C110" s="125" t="s">
        <v>8</v>
      </c>
      <c r="D110" s="125" t="s">
        <v>124</v>
      </c>
      <c r="E110" s="126" t="s">
        <v>655</v>
      </c>
      <c r="F110" s="127" t="s">
        <v>656</v>
      </c>
      <c r="G110" s="128" t="s">
        <v>127</v>
      </c>
      <c r="H110" s="129">
        <v>8</v>
      </c>
      <c r="I110" s="130"/>
      <c r="J110" s="131">
        <f>ROUND(I110*H110,2)</f>
        <v>0</v>
      </c>
      <c r="K110" s="127" t="s">
        <v>146</v>
      </c>
      <c r="L110" s="31"/>
      <c r="M110" s="132" t="s">
        <v>19</v>
      </c>
      <c r="N110" s="133" t="s">
        <v>45</v>
      </c>
      <c r="P110" s="134">
        <f>O110*H110</f>
        <v>0</v>
      </c>
      <c r="Q110" s="134">
        <v>0</v>
      </c>
      <c r="R110" s="134">
        <f>Q110*H110</f>
        <v>0</v>
      </c>
      <c r="S110" s="134">
        <v>0</v>
      </c>
      <c r="T110" s="134">
        <f>S110*H110</f>
        <v>0</v>
      </c>
      <c r="U110" s="135" t="s">
        <v>19</v>
      </c>
      <c r="AR110" s="136" t="s">
        <v>147</v>
      </c>
      <c r="AT110" s="136" t="s">
        <v>124</v>
      </c>
      <c r="AU110" s="136" t="s">
        <v>82</v>
      </c>
      <c r="AY110" s="16" t="s">
        <v>121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6" t="s">
        <v>82</v>
      </c>
      <c r="BK110" s="137">
        <f>ROUND(I110*H110,2)</f>
        <v>0</v>
      </c>
      <c r="BL110" s="16" t="s">
        <v>147</v>
      </c>
      <c r="BM110" s="136" t="s">
        <v>657</v>
      </c>
    </row>
    <row r="111" spans="2:65" s="1" customFormat="1" ht="11.25">
      <c r="B111" s="31"/>
      <c r="D111" s="138" t="s">
        <v>131</v>
      </c>
      <c r="F111" s="139" t="s">
        <v>658</v>
      </c>
      <c r="I111" s="140"/>
      <c r="L111" s="31"/>
      <c r="M111" s="141"/>
      <c r="U111" s="52"/>
      <c r="AT111" s="16" t="s">
        <v>131</v>
      </c>
      <c r="AU111" s="16" t="s">
        <v>82</v>
      </c>
    </row>
    <row r="112" spans="2:65" s="1" customFormat="1" ht="21.75" customHeight="1">
      <c r="B112" s="31"/>
      <c r="C112" s="162" t="s">
        <v>129</v>
      </c>
      <c r="D112" s="162" t="s">
        <v>214</v>
      </c>
      <c r="E112" s="163" t="s">
        <v>659</v>
      </c>
      <c r="F112" s="164" t="s">
        <v>660</v>
      </c>
      <c r="G112" s="165" t="s">
        <v>127</v>
      </c>
      <c r="H112" s="166">
        <v>8</v>
      </c>
      <c r="I112" s="167"/>
      <c r="J112" s="168">
        <f>ROUND(I112*H112,2)</f>
        <v>0</v>
      </c>
      <c r="K112" s="164" t="s">
        <v>146</v>
      </c>
      <c r="L112" s="169"/>
      <c r="M112" s="170" t="s">
        <v>19</v>
      </c>
      <c r="N112" s="171" t="s">
        <v>45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4">
        <f>S112*H112</f>
        <v>0</v>
      </c>
      <c r="U112" s="135" t="s">
        <v>19</v>
      </c>
      <c r="AR112" s="136" t="s">
        <v>207</v>
      </c>
      <c r="AT112" s="136" t="s">
        <v>214</v>
      </c>
      <c r="AU112" s="136" t="s">
        <v>82</v>
      </c>
      <c r="AY112" s="16" t="s">
        <v>121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6" t="s">
        <v>82</v>
      </c>
      <c r="BK112" s="137">
        <f>ROUND(I112*H112,2)</f>
        <v>0</v>
      </c>
      <c r="BL112" s="16" t="s">
        <v>143</v>
      </c>
      <c r="BM112" s="136" t="s">
        <v>661</v>
      </c>
    </row>
    <row r="113" spans="2:65" s="1" customFormat="1" ht="11.25">
      <c r="B113" s="31"/>
      <c r="D113" s="138" t="s">
        <v>131</v>
      </c>
      <c r="F113" s="139" t="s">
        <v>660</v>
      </c>
      <c r="I113" s="140"/>
      <c r="L113" s="31"/>
      <c r="M113" s="141"/>
      <c r="U113" s="52"/>
      <c r="AT113" s="16" t="s">
        <v>131</v>
      </c>
      <c r="AU113" s="16" t="s">
        <v>82</v>
      </c>
    </row>
    <row r="114" spans="2:65" s="1" customFormat="1" ht="16.5" customHeight="1">
      <c r="B114" s="31"/>
      <c r="C114" s="125" t="s">
        <v>254</v>
      </c>
      <c r="D114" s="125" t="s">
        <v>124</v>
      </c>
      <c r="E114" s="126" t="s">
        <v>662</v>
      </c>
      <c r="F114" s="127" t="s">
        <v>663</v>
      </c>
      <c r="G114" s="128" t="s">
        <v>127</v>
      </c>
      <c r="H114" s="129">
        <v>24</v>
      </c>
      <c r="I114" s="130"/>
      <c r="J114" s="131">
        <f>ROUND(I114*H114,2)</f>
        <v>0</v>
      </c>
      <c r="K114" s="127" t="s">
        <v>146</v>
      </c>
      <c r="L114" s="31"/>
      <c r="M114" s="132" t="s">
        <v>19</v>
      </c>
      <c r="N114" s="133" t="s">
        <v>45</v>
      </c>
      <c r="P114" s="134">
        <f>O114*H114</f>
        <v>0</v>
      </c>
      <c r="Q114" s="134">
        <v>0</v>
      </c>
      <c r="R114" s="134">
        <f>Q114*H114</f>
        <v>0</v>
      </c>
      <c r="S114" s="134">
        <v>0</v>
      </c>
      <c r="T114" s="134">
        <f>S114*H114</f>
        <v>0</v>
      </c>
      <c r="U114" s="135" t="s">
        <v>19</v>
      </c>
      <c r="AR114" s="136" t="s">
        <v>147</v>
      </c>
      <c r="AT114" s="136" t="s">
        <v>124</v>
      </c>
      <c r="AU114" s="136" t="s">
        <v>82</v>
      </c>
      <c r="AY114" s="16" t="s">
        <v>121</v>
      </c>
      <c r="BE114" s="137">
        <f>IF(N114="základní",J114,0)</f>
        <v>0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6" t="s">
        <v>82</v>
      </c>
      <c r="BK114" s="137">
        <f>ROUND(I114*H114,2)</f>
        <v>0</v>
      </c>
      <c r="BL114" s="16" t="s">
        <v>147</v>
      </c>
      <c r="BM114" s="136" t="s">
        <v>664</v>
      </c>
    </row>
    <row r="115" spans="2:65" s="1" customFormat="1" ht="19.5">
      <c r="B115" s="31"/>
      <c r="D115" s="138" t="s">
        <v>131</v>
      </c>
      <c r="F115" s="139" t="s">
        <v>665</v>
      </c>
      <c r="I115" s="140"/>
      <c r="L115" s="31"/>
      <c r="M115" s="144"/>
      <c r="N115" s="145"/>
      <c r="O115" s="145"/>
      <c r="P115" s="145"/>
      <c r="Q115" s="145"/>
      <c r="R115" s="145"/>
      <c r="S115" s="145"/>
      <c r="T115" s="145"/>
      <c r="U115" s="146"/>
      <c r="AT115" s="16" t="s">
        <v>131</v>
      </c>
      <c r="AU115" s="16" t="s">
        <v>82</v>
      </c>
    </row>
    <row r="116" spans="2:65" s="1" customFormat="1" ht="6.95" customHeight="1"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31"/>
    </row>
  </sheetData>
  <sheetProtection algorithmName="SHA-512" hashValue="20hD63gDGBNbeA4i/CdlE+GPOfgwNaKij0JxUGDFQTt2IuE84dbtuTfqr1n4AasoEiwzwJCXfPzrq9uH4nReEw==" saltValue="wy8ywFR9bJxEMrcFnPM+i/8mNKiWkEQFNR82my+hoFMCPgnGY6seJlzLxw5r+HllSk5aJHZLqSVPEyRzbd6x+w==" spinCount="100000" sheet="1" objects="1" scenarios="1" formatColumns="0" formatRows="0" autoFilter="0"/>
  <autoFilter ref="C79:K115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1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95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5" t="str">
        <f>'Rekapitulace zakázky'!K6</f>
        <v>Opravy a revize klimatizací OŘ UNL 2025-2027</v>
      </c>
      <c r="F7" s="296"/>
      <c r="G7" s="296"/>
      <c r="H7" s="296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58" t="s">
        <v>666</v>
      </c>
      <c r="F9" s="297"/>
      <c r="G9" s="297"/>
      <c r="H9" s="29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22. 7. 2025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98" t="str">
        <f>'Rekapitulace zakázky'!E14</f>
        <v>Vyplň údaj</v>
      </c>
      <c r="F18" s="279"/>
      <c r="G18" s="279"/>
      <c r="H18" s="279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37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47.25" customHeight="1">
      <c r="B27" s="85"/>
      <c r="E27" s="284" t="s">
        <v>39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ROUND((SUM(BE83:BE109)),  2)</f>
        <v>0</v>
      </c>
      <c r="I33" s="88">
        <v>0.21</v>
      </c>
      <c r="J33" s="87">
        <f>ROUND(((SUM(BE83:BE109))*I33),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ROUND((SUM(BF83:BF109)),  2)</f>
        <v>0</v>
      </c>
      <c r="I34" s="88">
        <v>0.15</v>
      </c>
      <c r="J34" s="87">
        <f>ROUND(((SUM(BF83:BF109))*I34),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ROUND((SUM(BG83:BG109)),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ROUND((SUM(BH83:BH109)),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ROUND((SUM(BI83:BI109)),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5" t="str">
        <f>E7</f>
        <v>Opravy a revize klimatizací OŘ UNL 2025-2027</v>
      </c>
      <c r="F48" s="296"/>
      <c r="G48" s="296"/>
      <c r="H48" s="296"/>
      <c r="L48" s="31"/>
    </row>
    <row r="49" spans="2:47" s="1" customFormat="1" ht="12" customHeight="1">
      <c r="B49" s="31"/>
      <c r="C49" s="26" t="s">
        <v>96</v>
      </c>
      <c r="L49" s="31"/>
    </row>
    <row r="50" spans="2:47" s="1" customFormat="1" ht="16.5" customHeight="1">
      <c r="B50" s="31"/>
      <c r="E50" s="258" t="str">
        <f>E9</f>
        <v>03 - VON</v>
      </c>
      <c r="F50" s="297"/>
      <c r="G50" s="297"/>
      <c r="H50" s="297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obvod OŘ UNL</v>
      </c>
      <c r="I52" s="26" t="s">
        <v>23</v>
      </c>
      <c r="J52" s="48" t="str">
        <f>IF(J12="","",J12)</f>
        <v>22. 7. 2025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36</v>
      </c>
      <c r="J55" s="29" t="str">
        <f>E24</f>
        <v xml:space="preserve"> Správa železnic, státní organizace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99</v>
      </c>
      <c r="D57" s="89"/>
      <c r="E57" s="89"/>
      <c r="F57" s="89"/>
      <c r="G57" s="89"/>
      <c r="H57" s="89"/>
      <c r="I57" s="89"/>
      <c r="J57" s="96" t="s">
        <v>100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J83</f>
        <v>0</v>
      </c>
      <c r="L59" s="31"/>
      <c r="AU59" s="16" t="s">
        <v>101</v>
      </c>
    </row>
    <row r="60" spans="2:47" s="8" customFormat="1" ht="24.95" customHeight="1">
      <c r="B60" s="98"/>
      <c r="D60" s="99" t="s">
        <v>667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8" customFormat="1" ht="24.95" customHeight="1">
      <c r="B61" s="98"/>
      <c r="D61" s="99" t="s">
        <v>104</v>
      </c>
      <c r="E61" s="100"/>
      <c r="F61" s="100"/>
      <c r="G61" s="100"/>
      <c r="H61" s="100"/>
      <c r="I61" s="100"/>
      <c r="J61" s="101">
        <f>J95</f>
        <v>0</v>
      </c>
      <c r="L61" s="98"/>
    </row>
    <row r="62" spans="2:47" s="8" customFormat="1" ht="24.95" customHeight="1">
      <c r="B62" s="98"/>
      <c r="D62" s="99" t="s">
        <v>668</v>
      </c>
      <c r="E62" s="100"/>
      <c r="F62" s="100"/>
      <c r="G62" s="100"/>
      <c r="H62" s="100"/>
      <c r="I62" s="100"/>
      <c r="J62" s="101">
        <f>J102</f>
        <v>0</v>
      </c>
      <c r="L62" s="98"/>
    </row>
    <row r="63" spans="2:47" s="9" customFormat="1" ht="19.899999999999999" customHeight="1">
      <c r="B63" s="102"/>
      <c r="D63" s="103" t="s">
        <v>669</v>
      </c>
      <c r="E63" s="104"/>
      <c r="F63" s="104"/>
      <c r="G63" s="104"/>
      <c r="H63" s="104"/>
      <c r="I63" s="104"/>
      <c r="J63" s="105">
        <f>J103</f>
        <v>0</v>
      </c>
      <c r="L63" s="102"/>
    </row>
    <row r="64" spans="2:47" s="1" customFormat="1" ht="21.75" customHeight="1">
      <c r="B64" s="31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>
      <c r="B70" s="31"/>
      <c r="C70" s="20" t="s">
        <v>105</v>
      </c>
      <c r="L70" s="31"/>
    </row>
    <row r="71" spans="2:12" s="1" customFormat="1" ht="6.95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16.5" customHeight="1">
      <c r="B73" s="31"/>
      <c r="E73" s="295" t="str">
        <f>E7</f>
        <v>Opravy a revize klimatizací OŘ UNL 2025-2027</v>
      </c>
      <c r="F73" s="296"/>
      <c r="G73" s="296"/>
      <c r="H73" s="296"/>
      <c r="L73" s="31"/>
    </row>
    <row r="74" spans="2:12" s="1" customFormat="1" ht="12" customHeight="1">
      <c r="B74" s="31"/>
      <c r="C74" s="26" t="s">
        <v>96</v>
      </c>
      <c r="L74" s="31"/>
    </row>
    <row r="75" spans="2:12" s="1" customFormat="1" ht="16.5" customHeight="1">
      <c r="B75" s="31"/>
      <c r="E75" s="258" t="str">
        <f>E9</f>
        <v>03 - VON</v>
      </c>
      <c r="F75" s="297"/>
      <c r="G75" s="297"/>
      <c r="H75" s="297"/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>obvod OŘ UNL</v>
      </c>
      <c r="I77" s="26" t="s">
        <v>23</v>
      </c>
      <c r="J77" s="48" t="str">
        <f>IF(J12="","",J12)</f>
        <v>22. 7. 2025</v>
      </c>
      <c r="L77" s="31"/>
    </row>
    <row r="78" spans="2:12" s="1" customFormat="1" ht="6.95" customHeight="1">
      <c r="B78" s="31"/>
      <c r="L78" s="31"/>
    </row>
    <row r="79" spans="2:12" s="1" customFormat="1" ht="15.2" customHeight="1">
      <c r="B79" s="31"/>
      <c r="C79" s="26" t="s">
        <v>25</v>
      </c>
      <c r="F79" s="24" t="str">
        <f>E15</f>
        <v>Správa železnic, státní organizace</v>
      </c>
      <c r="I79" s="26" t="s">
        <v>33</v>
      </c>
      <c r="J79" s="29" t="str">
        <f>E21</f>
        <v xml:space="preserve"> </v>
      </c>
      <c r="L79" s="31"/>
    </row>
    <row r="80" spans="2:12" s="1" customFormat="1" ht="25.7" customHeight="1">
      <c r="B80" s="31"/>
      <c r="C80" s="26" t="s">
        <v>31</v>
      </c>
      <c r="F80" s="24" t="str">
        <f>IF(E18="","",E18)</f>
        <v>Vyplň údaj</v>
      </c>
      <c r="I80" s="26" t="s">
        <v>36</v>
      </c>
      <c r="J80" s="29" t="str">
        <f>E24</f>
        <v xml:space="preserve"> Správa železnic, státní organizace</v>
      </c>
      <c r="L80" s="31"/>
    </row>
    <row r="81" spans="2:65" s="1" customFormat="1" ht="10.35" customHeight="1">
      <c r="B81" s="31"/>
      <c r="L81" s="31"/>
    </row>
    <row r="82" spans="2:65" s="10" customFormat="1" ht="29.25" customHeight="1">
      <c r="B82" s="106"/>
      <c r="C82" s="107" t="s">
        <v>106</v>
      </c>
      <c r="D82" s="108" t="s">
        <v>59</v>
      </c>
      <c r="E82" s="108" t="s">
        <v>55</v>
      </c>
      <c r="F82" s="108" t="s">
        <v>56</v>
      </c>
      <c r="G82" s="108" t="s">
        <v>107</v>
      </c>
      <c r="H82" s="108" t="s">
        <v>108</v>
      </c>
      <c r="I82" s="108" t="s">
        <v>109</v>
      </c>
      <c r="J82" s="108" t="s">
        <v>100</v>
      </c>
      <c r="K82" s="109" t="s">
        <v>110</v>
      </c>
      <c r="L82" s="106"/>
      <c r="M82" s="55" t="s">
        <v>19</v>
      </c>
      <c r="N82" s="56" t="s">
        <v>44</v>
      </c>
      <c r="O82" s="56" t="s">
        <v>111</v>
      </c>
      <c r="P82" s="56" t="s">
        <v>112</v>
      </c>
      <c r="Q82" s="56" t="s">
        <v>113</v>
      </c>
      <c r="R82" s="56" t="s">
        <v>114</v>
      </c>
      <c r="S82" s="56" t="s">
        <v>115</v>
      </c>
      <c r="T82" s="56" t="s">
        <v>116</v>
      </c>
      <c r="U82" s="57" t="s">
        <v>117</v>
      </c>
    </row>
    <row r="83" spans="2:65" s="1" customFormat="1" ht="22.9" customHeight="1">
      <c r="B83" s="31"/>
      <c r="C83" s="60" t="s">
        <v>118</v>
      </c>
      <c r="J83" s="110">
        <f>BK83</f>
        <v>0</v>
      </c>
      <c r="L83" s="31"/>
      <c r="M83" s="58"/>
      <c r="N83" s="49"/>
      <c r="O83" s="49"/>
      <c r="P83" s="111">
        <f>P84+P95+P102</f>
        <v>0</v>
      </c>
      <c r="Q83" s="49"/>
      <c r="R83" s="111">
        <f>R84+R95+R102</f>
        <v>0</v>
      </c>
      <c r="S83" s="49"/>
      <c r="T83" s="111">
        <f>T84+T95+T102</f>
        <v>0</v>
      </c>
      <c r="U83" s="50"/>
      <c r="AT83" s="16" t="s">
        <v>73</v>
      </c>
      <c r="AU83" s="16" t="s">
        <v>101</v>
      </c>
      <c r="BK83" s="112">
        <f>BK84+BK95+BK102</f>
        <v>0</v>
      </c>
    </row>
    <row r="84" spans="2:65" s="11" customFormat="1" ht="25.9" customHeight="1">
      <c r="B84" s="113"/>
      <c r="D84" s="114" t="s">
        <v>73</v>
      </c>
      <c r="E84" s="115" t="s">
        <v>670</v>
      </c>
      <c r="F84" s="115" t="s">
        <v>671</v>
      </c>
      <c r="I84" s="116"/>
      <c r="J84" s="117">
        <f>BK84</f>
        <v>0</v>
      </c>
      <c r="L84" s="113"/>
      <c r="M84" s="118"/>
      <c r="P84" s="119">
        <f>SUM(P85:P94)</f>
        <v>0</v>
      </c>
      <c r="R84" s="119">
        <f>SUM(R85:R94)</f>
        <v>0</v>
      </c>
      <c r="T84" s="119">
        <f>SUM(T85:T94)</f>
        <v>0</v>
      </c>
      <c r="U84" s="120"/>
      <c r="AR84" s="114" t="s">
        <v>143</v>
      </c>
      <c r="AT84" s="121" t="s">
        <v>73</v>
      </c>
      <c r="AU84" s="121" t="s">
        <v>74</v>
      </c>
      <c r="AY84" s="114" t="s">
        <v>121</v>
      </c>
      <c r="BK84" s="122">
        <f>SUM(BK85:BK94)</f>
        <v>0</v>
      </c>
    </row>
    <row r="85" spans="2:65" s="1" customFormat="1" ht="16.5" customHeight="1">
      <c r="B85" s="31"/>
      <c r="C85" s="125" t="s">
        <v>82</v>
      </c>
      <c r="D85" s="125" t="s">
        <v>124</v>
      </c>
      <c r="E85" s="126" t="s">
        <v>672</v>
      </c>
      <c r="F85" s="127" t="s">
        <v>673</v>
      </c>
      <c r="G85" s="128" t="s">
        <v>162</v>
      </c>
      <c r="H85" s="129">
        <v>210</v>
      </c>
      <c r="I85" s="130"/>
      <c r="J85" s="131">
        <f>ROUND(I85*H85,2)</f>
        <v>0</v>
      </c>
      <c r="K85" s="127" t="s">
        <v>128</v>
      </c>
      <c r="L85" s="31"/>
      <c r="M85" s="132" t="s">
        <v>19</v>
      </c>
      <c r="N85" s="133" t="s">
        <v>45</v>
      </c>
      <c r="P85" s="134">
        <f>O85*H85</f>
        <v>0</v>
      </c>
      <c r="Q85" s="134">
        <v>0</v>
      </c>
      <c r="R85" s="134">
        <f>Q85*H85</f>
        <v>0</v>
      </c>
      <c r="S85" s="134">
        <v>0</v>
      </c>
      <c r="T85" s="134">
        <f>S85*H85</f>
        <v>0</v>
      </c>
      <c r="U85" s="135" t="s">
        <v>19</v>
      </c>
      <c r="AR85" s="136" t="s">
        <v>147</v>
      </c>
      <c r="AT85" s="136" t="s">
        <v>124</v>
      </c>
      <c r="AU85" s="136" t="s">
        <v>82</v>
      </c>
      <c r="AY85" s="16" t="s">
        <v>121</v>
      </c>
      <c r="BE85" s="137">
        <f>IF(N85="základní",J85,0)</f>
        <v>0</v>
      </c>
      <c r="BF85" s="137">
        <f>IF(N85="snížená",J85,0)</f>
        <v>0</v>
      </c>
      <c r="BG85" s="137">
        <f>IF(N85="zákl. přenesená",J85,0)</f>
        <v>0</v>
      </c>
      <c r="BH85" s="137">
        <f>IF(N85="sníž. přenesená",J85,0)</f>
        <v>0</v>
      </c>
      <c r="BI85" s="137">
        <f>IF(N85="nulová",J85,0)</f>
        <v>0</v>
      </c>
      <c r="BJ85" s="16" t="s">
        <v>82</v>
      </c>
      <c r="BK85" s="137">
        <f>ROUND(I85*H85,2)</f>
        <v>0</v>
      </c>
      <c r="BL85" s="16" t="s">
        <v>147</v>
      </c>
      <c r="BM85" s="136" t="s">
        <v>674</v>
      </c>
    </row>
    <row r="86" spans="2:65" s="1" customFormat="1" ht="11.25">
      <c r="B86" s="31"/>
      <c r="D86" s="138" t="s">
        <v>131</v>
      </c>
      <c r="F86" s="139" t="s">
        <v>675</v>
      </c>
      <c r="I86" s="140"/>
      <c r="L86" s="31"/>
      <c r="M86" s="141"/>
      <c r="U86" s="52"/>
      <c r="AT86" s="16" t="s">
        <v>131</v>
      </c>
      <c r="AU86" s="16" t="s">
        <v>82</v>
      </c>
    </row>
    <row r="87" spans="2:65" s="1" customFormat="1" ht="11.25">
      <c r="B87" s="31"/>
      <c r="D87" s="142" t="s">
        <v>133</v>
      </c>
      <c r="F87" s="143" t="s">
        <v>676</v>
      </c>
      <c r="I87" s="140"/>
      <c r="L87" s="31"/>
      <c r="M87" s="141"/>
      <c r="U87" s="52"/>
      <c r="AT87" s="16" t="s">
        <v>133</v>
      </c>
      <c r="AU87" s="16" t="s">
        <v>82</v>
      </c>
    </row>
    <row r="88" spans="2:65" s="1" customFormat="1" ht="19.5">
      <c r="B88" s="31"/>
      <c r="D88" s="138" t="s">
        <v>199</v>
      </c>
      <c r="F88" s="148" t="s">
        <v>677</v>
      </c>
      <c r="I88" s="140"/>
      <c r="L88" s="31"/>
      <c r="M88" s="141"/>
      <c r="U88" s="52"/>
      <c r="AT88" s="16" t="s">
        <v>199</v>
      </c>
      <c r="AU88" s="16" t="s">
        <v>82</v>
      </c>
    </row>
    <row r="89" spans="2:65" s="1" customFormat="1" ht="21.75" customHeight="1">
      <c r="B89" s="31"/>
      <c r="C89" s="125" t="s">
        <v>187</v>
      </c>
      <c r="D89" s="125" t="s">
        <v>124</v>
      </c>
      <c r="E89" s="126" t="s">
        <v>678</v>
      </c>
      <c r="F89" s="127" t="s">
        <v>679</v>
      </c>
      <c r="G89" s="128" t="s">
        <v>162</v>
      </c>
      <c r="H89" s="129">
        <v>48</v>
      </c>
      <c r="I89" s="130"/>
      <c r="J89" s="131">
        <f>ROUND(I89*H89,2)</f>
        <v>0</v>
      </c>
      <c r="K89" s="127" t="s">
        <v>19</v>
      </c>
      <c r="L89" s="31"/>
      <c r="M89" s="132" t="s">
        <v>19</v>
      </c>
      <c r="N89" s="133" t="s">
        <v>45</v>
      </c>
      <c r="P89" s="134">
        <f>O89*H89</f>
        <v>0</v>
      </c>
      <c r="Q89" s="134">
        <v>0</v>
      </c>
      <c r="R89" s="134">
        <f>Q89*H89</f>
        <v>0</v>
      </c>
      <c r="S89" s="134">
        <v>0</v>
      </c>
      <c r="T89" s="134">
        <f>S89*H89</f>
        <v>0</v>
      </c>
      <c r="U89" s="135" t="s">
        <v>19</v>
      </c>
      <c r="AR89" s="136" t="s">
        <v>147</v>
      </c>
      <c r="AT89" s="136" t="s">
        <v>124</v>
      </c>
      <c r="AU89" s="136" t="s">
        <v>82</v>
      </c>
      <c r="AY89" s="16" t="s">
        <v>121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6" t="s">
        <v>82</v>
      </c>
      <c r="BK89" s="137">
        <f>ROUND(I89*H89,2)</f>
        <v>0</v>
      </c>
      <c r="BL89" s="16" t="s">
        <v>147</v>
      </c>
      <c r="BM89" s="136" t="s">
        <v>680</v>
      </c>
    </row>
    <row r="90" spans="2:65" s="1" customFormat="1" ht="11.25">
      <c r="B90" s="31"/>
      <c r="D90" s="138" t="s">
        <v>131</v>
      </c>
      <c r="F90" s="139" t="s">
        <v>679</v>
      </c>
      <c r="I90" s="140"/>
      <c r="L90" s="31"/>
      <c r="M90" s="141"/>
      <c r="U90" s="52"/>
      <c r="AT90" s="16" t="s">
        <v>131</v>
      </c>
      <c r="AU90" s="16" t="s">
        <v>82</v>
      </c>
    </row>
    <row r="91" spans="2:65" s="1" customFormat="1" ht="19.5">
      <c r="B91" s="31"/>
      <c r="D91" s="138" t="s">
        <v>199</v>
      </c>
      <c r="F91" s="148" t="s">
        <v>681</v>
      </c>
      <c r="I91" s="140"/>
      <c r="L91" s="31"/>
      <c r="M91" s="141"/>
      <c r="U91" s="52"/>
      <c r="AT91" s="16" t="s">
        <v>199</v>
      </c>
      <c r="AU91" s="16" t="s">
        <v>82</v>
      </c>
    </row>
    <row r="92" spans="2:65" s="1" customFormat="1" ht="21.75" customHeight="1">
      <c r="B92" s="31"/>
      <c r="C92" s="125" t="s">
        <v>195</v>
      </c>
      <c r="D92" s="125" t="s">
        <v>124</v>
      </c>
      <c r="E92" s="126" t="s">
        <v>682</v>
      </c>
      <c r="F92" s="127" t="s">
        <v>683</v>
      </c>
      <c r="G92" s="128" t="s">
        <v>162</v>
      </c>
      <c r="H92" s="129">
        <v>12</v>
      </c>
      <c r="I92" s="130"/>
      <c r="J92" s="131">
        <f>ROUND(I92*H92,2)</f>
        <v>0</v>
      </c>
      <c r="K92" s="127" t="s">
        <v>19</v>
      </c>
      <c r="L92" s="31"/>
      <c r="M92" s="132" t="s">
        <v>19</v>
      </c>
      <c r="N92" s="133" t="s">
        <v>45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4">
        <f>S92*H92</f>
        <v>0</v>
      </c>
      <c r="U92" s="135" t="s">
        <v>19</v>
      </c>
      <c r="AR92" s="136" t="s">
        <v>147</v>
      </c>
      <c r="AT92" s="136" t="s">
        <v>124</v>
      </c>
      <c r="AU92" s="136" t="s">
        <v>82</v>
      </c>
      <c r="AY92" s="16" t="s">
        <v>121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6" t="s">
        <v>82</v>
      </c>
      <c r="BK92" s="137">
        <f>ROUND(I92*H92,2)</f>
        <v>0</v>
      </c>
      <c r="BL92" s="16" t="s">
        <v>147</v>
      </c>
      <c r="BM92" s="136" t="s">
        <v>684</v>
      </c>
    </row>
    <row r="93" spans="2:65" s="1" customFormat="1" ht="11.25">
      <c r="B93" s="31"/>
      <c r="D93" s="138" t="s">
        <v>131</v>
      </c>
      <c r="F93" s="139" t="s">
        <v>683</v>
      </c>
      <c r="I93" s="140"/>
      <c r="L93" s="31"/>
      <c r="M93" s="141"/>
      <c r="U93" s="52"/>
      <c r="AT93" s="16" t="s">
        <v>131</v>
      </c>
      <c r="AU93" s="16" t="s">
        <v>82</v>
      </c>
    </row>
    <row r="94" spans="2:65" s="1" customFormat="1" ht="19.5">
      <c r="B94" s="31"/>
      <c r="D94" s="138" t="s">
        <v>199</v>
      </c>
      <c r="F94" s="148" t="s">
        <v>681</v>
      </c>
      <c r="I94" s="140"/>
      <c r="L94" s="31"/>
      <c r="M94" s="141"/>
      <c r="U94" s="52"/>
      <c r="AT94" s="16" t="s">
        <v>199</v>
      </c>
      <c r="AU94" s="16" t="s">
        <v>82</v>
      </c>
    </row>
    <row r="95" spans="2:65" s="11" customFormat="1" ht="25.9" customHeight="1">
      <c r="B95" s="113"/>
      <c r="D95" s="114" t="s">
        <v>73</v>
      </c>
      <c r="E95" s="115" t="s">
        <v>141</v>
      </c>
      <c r="F95" s="115" t="s">
        <v>142</v>
      </c>
      <c r="I95" s="116"/>
      <c r="J95" s="117">
        <f>BK95</f>
        <v>0</v>
      </c>
      <c r="L95" s="113"/>
      <c r="M95" s="118"/>
      <c r="P95" s="119">
        <f>SUM(P96:P101)</f>
        <v>0</v>
      </c>
      <c r="R95" s="119">
        <f>SUM(R96:R101)</f>
        <v>0</v>
      </c>
      <c r="T95" s="119">
        <f>SUM(T96:T101)</f>
        <v>0</v>
      </c>
      <c r="U95" s="120"/>
      <c r="AR95" s="114" t="s">
        <v>143</v>
      </c>
      <c r="AT95" s="121" t="s">
        <v>73</v>
      </c>
      <c r="AU95" s="121" t="s">
        <v>74</v>
      </c>
      <c r="AY95" s="114" t="s">
        <v>121</v>
      </c>
      <c r="BK95" s="122">
        <f>SUM(BK96:BK101)</f>
        <v>0</v>
      </c>
    </row>
    <row r="96" spans="2:65" s="1" customFormat="1" ht="21.75" customHeight="1">
      <c r="B96" s="31"/>
      <c r="C96" s="125" t="s">
        <v>143</v>
      </c>
      <c r="D96" s="125" t="s">
        <v>124</v>
      </c>
      <c r="E96" s="126" t="s">
        <v>685</v>
      </c>
      <c r="F96" s="127" t="s">
        <v>686</v>
      </c>
      <c r="G96" s="128" t="s">
        <v>127</v>
      </c>
      <c r="H96" s="129">
        <v>10</v>
      </c>
      <c r="I96" s="130"/>
      <c r="J96" s="131">
        <f>ROUND(I96*H96,2)</f>
        <v>0</v>
      </c>
      <c r="K96" s="127" t="s">
        <v>146</v>
      </c>
      <c r="L96" s="31"/>
      <c r="M96" s="132" t="s">
        <v>19</v>
      </c>
      <c r="N96" s="133" t="s">
        <v>45</v>
      </c>
      <c r="P96" s="134">
        <f>O96*H96</f>
        <v>0</v>
      </c>
      <c r="Q96" s="134">
        <v>0</v>
      </c>
      <c r="R96" s="134">
        <f>Q96*H96</f>
        <v>0</v>
      </c>
      <c r="S96" s="134">
        <v>0</v>
      </c>
      <c r="T96" s="134">
        <f>S96*H96</f>
        <v>0</v>
      </c>
      <c r="U96" s="135" t="s">
        <v>19</v>
      </c>
      <c r="AR96" s="136" t="s">
        <v>147</v>
      </c>
      <c r="AT96" s="136" t="s">
        <v>124</v>
      </c>
      <c r="AU96" s="136" t="s">
        <v>82</v>
      </c>
      <c r="AY96" s="16" t="s">
        <v>121</v>
      </c>
      <c r="BE96" s="137">
        <f>IF(N96="základní",J96,0)</f>
        <v>0</v>
      </c>
      <c r="BF96" s="137">
        <f>IF(N96="snížená",J96,0)</f>
        <v>0</v>
      </c>
      <c r="BG96" s="137">
        <f>IF(N96="zákl. přenesená",J96,0)</f>
        <v>0</v>
      </c>
      <c r="BH96" s="137">
        <f>IF(N96="sníž. přenesená",J96,0)</f>
        <v>0</v>
      </c>
      <c r="BI96" s="137">
        <f>IF(N96="nulová",J96,0)</f>
        <v>0</v>
      </c>
      <c r="BJ96" s="16" t="s">
        <v>82</v>
      </c>
      <c r="BK96" s="137">
        <f>ROUND(I96*H96,2)</f>
        <v>0</v>
      </c>
      <c r="BL96" s="16" t="s">
        <v>147</v>
      </c>
      <c r="BM96" s="136" t="s">
        <v>687</v>
      </c>
    </row>
    <row r="97" spans="2:65" s="1" customFormat="1" ht="29.25">
      <c r="B97" s="31"/>
      <c r="D97" s="138" t="s">
        <v>131</v>
      </c>
      <c r="F97" s="139" t="s">
        <v>688</v>
      </c>
      <c r="I97" s="140"/>
      <c r="L97" s="31"/>
      <c r="M97" s="141"/>
      <c r="U97" s="52"/>
      <c r="AT97" s="16" t="s">
        <v>131</v>
      </c>
      <c r="AU97" s="16" t="s">
        <v>82</v>
      </c>
    </row>
    <row r="98" spans="2:65" s="1" customFormat="1" ht="16.5" customHeight="1">
      <c r="B98" s="31"/>
      <c r="C98" s="125" t="s">
        <v>181</v>
      </c>
      <c r="D98" s="125" t="s">
        <v>124</v>
      </c>
      <c r="E98" s="126" t="s">
        <v>689</v>
      </c>
      <c r="F98" s="127" t="s">
        <v>690</v>
      </c>
      <c r="G98" s="128" t="s">
        <v>127</v>
      </c>
      <c r="H98" s="129">
        <v>20</v>
      </c>
      <c r="I98" s="130"/>
      <c r="J98" s="131">
        <f>ROUND(I98*H98,2)</f>
        <v>0</v>
      </c>
      <c r="K98" s="127" t="s">
        <v>146</v>
      </c>
      <c r="L98" s="31"/>
      <c r="M98" s="132" t="s">
        <v>19</v>
      </c>
      <c r="N98" s="133" t="s">
        <v>45</v>
      </c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4">
        <f>S98*H98</f>
        <v>0</v>
      </c>
      <c r="U98" s="135" t="s">
        <v>19</v>
      </c>
      <c r="AR98" s="136" t="s">
        <v>147</v>
      </c>
      <c r="AT98" s="136" t="s">
        <v>124</v>
      </c>
      <c r="AU98" s="136" t="s">
        <v>82</v>
      </c>
      <c r="AY98" s="16" t="s">
        <v>121</v>
      </c>
      <c r="BE98" s="137">
        <f>IF(N98="základní",J98,0)</f>
        <v>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6" t="s">
        <v>82</v>
      </c>
      <c r="BK98" s="137">
        <f>ROUND(I98*H98,2)</f>
        <v>0</v>
      </c>
      <c r="BL98" s="16" t="s">
        <v>147</v>
      </c>
      <c r="BM98" s="136" t="s">
        <v>691</v>
      </c>
    </row>
    <row r="99" spans="2:65" s="1" customFormat="1" ht="19.5">
      <c r="B99" s="31"/>
      <c r="D99" s="138" t="s">
        <v>131</v>
      </c>
      <c r="F99" s="139" t="s">
        <v>692</v>
      </c>
      <c r="I99" s="140"/>
      <c r="L99" s="31"/>
      <c r="M99" s="141"/>
      <c r="U99" s="52"/>
      <c r="AT99" s="16" t="s">
        <v>131</v>
      </c>
      <c r="AU99" s="16" t="s">
        <v>82</v>
      </c>
    </row>
    <row r="100" spans="2:65" s="1" customFormat="1" ht="16.5" customHeight="1">
      <c r="B100" s="31"/>
      <c r="C100" s="125" t="s">
        <v>135</v>
      </c>
      <c r="D100" s="125" t="s">
        <v>124</v>
      </c>
      <c r="E100" s="126" t="s">
        <v>693</v>
      </c>
      <c r="F100" s="127" t="s">
        <v>694</v>
      </c>
      <c r="G100" s="128" t="s">
        <v>127</v>
      </c>
      <c r="H100" s="129">
        <v>20</v>
      </c>
      <c r="I100" s="130"/>
      <c r="J100" s="131">
        <f>ROUND(I100*H100,2)</f>
        <v>0</v>
      </c>
      <c r="K100" s="127" t="s">
        <v>146</v>
      </c>
      <c r="L100" s="31"/>
      <c r="M100" s="132" t="s">
        <v>19</v>
      </c>
      <c r="N100" s="133" t="s">
        <v>45</v>
      </c>
      <c r="P100" s="134">
        <f>O100*H100</f>
        <v>0</v>
      </c>
      <c r="Q100" s="134">
        <v>0</v>
      </c>
      <c r="R100" s="134">
        <f>Q100*H100</f>
        <v>0</v>
      </c>
      <c r="S100" s="134">
        <v>0</v>
      </c>
      <c r="T100" s="134">
        <f>S100*H100</f>
        <v>0</v>
      </c>
      <c r="U100" s="135" t="s">
        <v>19</v>
      </c>
      <c r="AR100" s="136" t="s">
        <v>147</v>
      </c>
      <c r="AT100" s="136" t="s">
        <v>124</v>
      </c>
      <c r="AU100" s="136" t="s">
        <v>82</v>
      </c>
      <c r="AY100" s="16" t="s">
        <v>121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6" t="s">
        <v>82</v>
      </c>
      <c r="BK100" s="137">
        <f>ROUND(I100*H100,2)</f>
        <v>0</v>
      </c>
      <c r="BL100" s="16" t="s">
        <v>147</v>
      </c>
      <c r="BM100" s="136" t="s">
        <v>695</v>
      </c>
    </row>
    <row r="101" spans="2:65" s="1" customFormat="1" ht="19.5">
      <c r="B101" s="31"/>
      <c r="D101" s="138" t="s">
        <v>131</v>
      </c>
      <c r="F101" s="139" t="s">
        <v>696</v>
      </c>
      <c r="I101" s="140"/>
      <c r="L101" s="31"/>
      <c r="M101" s="141"/>
      <c r="U101" s="52"/>
      <c r="AT101" s="16" t="s">
        <v>131</v>
      </c>
      <c r="AU101" s="16" t="s">
        <v>82</v>
      </c>
    </row>
    <row r="102" spans="2:65" s="11" customFormat="1" ht="25.9" customHeight="1">
      <c r="B102" s="113"/>
      <c r="D102" s="114" t="s">
        <v>73</v>
      </c>
      <c r="E102" s="115" t="s">
        <v>697</v>
      </c>
      <c r="F102" s="115" t="s">
        <v>698</v>
      </c>
      <c r="I102" s="116"/>
      <c r="J102" s="117">
        <f>BK102</f>
        <v>0</v>
      </c>
      <c r="L102" s="113"/>
      <c r="M102" s="118"/>
      <c r="P102" s="119">
        <f>P103</f>
        <v>0</v>
      </c>
      <c r="R102" s="119">
        <f>R103</f>
        <v>0</v>
      </c>
      <c r="T102" s="119">
        <f>T103</f>
        <v>0</v>
      </c>
      <c r="U102" s="120"/>
      <c r="AR102" s="114" t="s">
        <v>181</v>
      </c>
      <c r="AT102" s="121" t="s">
        <v>73</v>
      </c>
      <c r="AU102" s="121" t="s">
        <v>74</v>
      </c>
      <c r="AY102" s="114" t="s">
        <v>121</v>
      </c>
      <c r="BK102" s="122">
        <f>BK103</f>
        <v>0</v>
      </c>
    </row>
    <row r="103" spans="2:65" s="11" customFormat="1" ht="22.9" customHeight="1">
      <c r="B103" s="113"/>
      <c r="D103" s="114" t="s">
        <v>73</v>
      </c>
      <c r="E103" s="123" t="s">
        <v>699</v>
      </c>
      <c r="F103" s="123" t="s">
        <v>700</v>
      </c>
      <c r="I103" s="116"/>
      <c r="J103" s="124">
        <f>BK103</f>
        <v>0</v>
      </c>
      <c r="L103" s="113"/>
      <c r="M103" s="118"/>
      <c r="P103" s="119">
        <f>SUM(P104:P109)</f>
        <v>0</v>
      </c>
      <c r="R103" s="119">
        <f>SUM(R104:R109)</f>
        <v>0</v>
      </c>
      <c r="T103" s="119">
        <f>SUM(T104:T109)</f>
        <v>0</v>
      </c>
      <c r="U103" s="120"/>
      <c r="AR103" s="114" t="s">
        <v>181</v>
      </c>
      <c r="AT103" s="121" t="s">
        <v>73</v>
      </c>
      <c r="AU103" s="121" t="s">
        <v>82</v>
      </c>
      <c r="AY103" s="114" t="s">
        <v>121</v>
      </c>
      <c r="BK103" s="122">
        <f>SUM(BK104:BK109)</f>
        <v>0</v>
      </c>
    </row>
    <row r="104" spans="2:65" s="1" customFormat="1" ht="16.5" customHeight="1">
      <c r="B104" s="31"/>
      <c r="C104" s="125" t="s">
        <v>84</v>
      </c>
      <c r="D104" s="125" t="s">
        <v>124</v>
      </c>
      <c r="E104" s="126" t="s">
        <v>701</v>
      </c>
      <c r="F104" s="127" t="s">
        <v>702</v>
      </c>
      <c r="G104" s="128" t="s">
        <v>703</v>
      </c>
      <c r="H104" s="129">
        <v>2450</v>
      </c>
      <c r="I104" s="130"/>
      <c r="J104" s="131">
        <f>ROUND(I104*H104,2)</f>
        <v>0</v>
      </c>
      <c r="K104" s="127" t="s">
        <v>128</v>
      </c>
      <c r="L104" s="31"/>
      <c r="M104" s="132" t="s">
        <v>19</v>
      </c>
      <c r="N104" s="133" t="s">
        <v>45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4">
        <f>S104*H104</f>
        <v>0</v>
      </c>
      <c r="U104" s="135" t="s">
        <v>19</v>
      </c>
      <c r="AR104" s="136" t="s">
        <v>704</v>
      </c>
      <c r="AT104" s="136" t="s">
        <v>124</v>
      </c>
      <c r="AU104" s="136" t="s">
        <v>84</v>
      </c>
      <c r="AY104" s="16" t="s">
        <v>121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6" t="s">
        <v>82</v>
      </c>
      <c r="BK104" s="137">
        <f>ROUND(I104*H104,2)</f>
        <v>0</v>
      </c>
      <c r="BL104" s="16" t="s">
        <v>704</v>
      </c>
      <c r="BM104" s="136" t="s">
        <v>705</v>
      </c>
    </row>
    <row r="105" spans="2:65" s="1" customFormat="1" ht="11.25">
      <c r="B105" s="31"/>
      <c r="D105" s="138" t="s">
        <v>131</v>
      </c>
      <c r="F105" s="139" t="s">
        <v>702</v>
      </c>
      <c r="I105" s="140"/>
      <c r="L105" s="31"/>
      <c r="M105" s="141"/>
      <c r="U105" s="52"/>
      <c r="AT105" s="16" t="s">
        <v>131</v>
      </c>
      <c r="AU105" s="16" t="s">
        <v>84</v>
      </c>
    </row>
    <row r="106" spans="2:65" s="1" customFormat="1" ht="11.25">
      <c r="B106" s="31"/>
      <c r="D106" s="142" t="s">
        <v>133</v>
      </c>
      <c r="F106" s="143" t="s">
        <v>706</v>
      </c>
      <c r="I106" s="140"/>
      <c r="L106" s="31"/>
      <c r="M106" s="141"/>
      <c r="U106" s="52"/>
      <c r="AT106" s="16" t="s">
        <v>133</v>
      </c>
      <c r="AU106" s="16" t="s">
        <v>84</v>
      </c>
    </row>
    <row r="107" spans="2:65" s="1" customFormat="1" ht="16.5" customHeight="1">
      <c r="B107" s="31"/>
      <c r="C107" s="125" t="s">
        <v>207</v>
      </c>
      <c r="D107" s="125" t="s">
        <v>124</v>
      </c>
      <c r="E107" s="126" t="s">
        <v>707</v>
      </c>
      <c r="F107" s="127" t="s">
        <v>708</v>
      </c>
      <c r="G107" s="128" t="s">
        <v>709</v>
      </c>
      <c r="H107" s="129">
        <v>30</v>
      </c>
      <c r="I107" s="130"/>
      <c r="J107" s="131">
        <f>ROUND(I107*H107,2)</f>
        <v>0</v>
      </c>
      <c r="K107" s="127" t="s">
        <v>19</v>
      </c>
      <c r="L107" s="31"/>
      <c r="M107" s="132" t="s">
        <v>19</v>
      </c>
      <c r="N107" s="133" t="s">
        <v>45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4">
        <f>S107*H107</f>
        <v>0</v>
      </c>
      <c r="U107" s="135" t="s">
        <v>19</v>
      </c>
      <c r="AR107" s="136" t="s">
        <v>704</v>
      </c>
      <c r="AT107" s="136" t="s">
        <v>124</v>
      </c>
      <c r="AU107" s="136" t="s">
        <v>84</v>
      </c>
      <c r="AY107" s="16" t="s">
        <v>121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6" t="s">
        <v>82</v>
      </c>
      <c r="BK107" s="137">
        <f>ROUND(I107*H107,2)</f>
        <v>0</v>
      </c>
      <c r="BL107" s="16" t="s">
        <v>704</v>
      </c>
      <c r="BM107" s="136" t="s">
        <v>710</v>
      </c>
    </row>
    <row r="108" spans="2:65" s="1" customFormat="1" ht="11.25">
      <c r="B108" s="31"/>
      <c r="D108" s="138" t="s">
        <v>131</v>
      </c>
      <c r="F108" s="139" t="s">
        <v>708</v>
      </c>
      <c r="I108" s="140"/>
      <c r="L108" s="31"/>
      <c r="M108" s="141"/>
      <c r="U108" s="52"/>
      <c r="AT108" s="16" t="s">
        <v>131</v>
      </c>
      <c r="AU108" s="16" t="s">
        <v>84</v>
      </c>
    </row>
    <row r="109" spans="2:65" s="1" customFormat="1" ht="29.25">
      <c r="B109" s="31"/>
      <c r="D109" s="138" t="s">
        <v>199</v>
      </c>
      <c r="F109" s="148" t="s">
        <v>711</v>
      </c>
      <c r="I109" s="140"/>
      <c r="L109" s="31"/>
      <c r="M109" s="144"/>
      <c r="N109" s="145"/>
      <c r="O109" s="145"/>
      <c r="P109" s="145"/>
      <c r="Q109" s="145"/>
      <c r="R109" s="145"/>
      <c r="S109" s="145"/>
      <c r="T109" s="145"/>
      <c r="U109" s="146"/>
      <c r="AT109" s="16" t="s">
        <v>199</v>
      </c>
      <c r="AU109" s="16" t="s">
        <v>84</v>
      </c>
    </row>
    <row r="110" spans="2:65" s="1" customFormat="1" ht="6.95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31"/>
    </row>
  </sheetData>
  <sheetProtection algorithmName="SHA-512" hashValue="otKlpmOVIqFBc9rDktrn4KAr7wGEKDgetlbaVKzmKxyg7rJUAjKHBAVFTQ6qmlTlkiTWzgSFl/jxTxu++Fy3eg==" saltValue="G8HB/6brSih/09OEik6eVSQ2PwrlZQ/EytWGUEFf5KFKm/9lL6F9hLvUu3xCeHrg/L6F312SVL4fbWw/+Htvug==" spinCount="100000" sheet="1" objects="1" scenarios="1" formatColumns="0" formatRows="0" autoFilter="0"/>
  <autoFilter ref="C82:K109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400-000000000000}"/>
    <hyperlink ref="F106" r:id="rId2" xr:uid="{00000000-0004-0000-04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24"/>
  <sheetViews>
    <sheetView showGridLines="0" topLeftCell="A124" workbookViewId="0"/>
  </sheetViews>
  <sheetFormatPr defaultRowHeight="12.75"/>
  <cols>
    <col min="1" max="1" width="8.33203125" style="172" customWidth="1"/>
    <col min="2" max="2" width="1.6640625" style="172" customWidth="1"/>
    <col min="3" max="4" width="5" style="172" customWidth="1"/>
    <col min="5" max="5" width="11.6640625" style="172" customWidth="1"/>
    <col min="6" max="6" width="9.1640625" style="172" customWidth="1"/>
    <col min="7" max="7" width="5" style="172" customWidth="1"/>
    <col min="8" max="8" width="77.83203125" style="172" customWidth="1"/>
    <col min="9" max="10" width="20" style="172" customWidth="1"/>
    <col min="11" max="11" width="1.6640625" style="172" customWidth="1"/>
  </cols>
  <sheetData>
    <row r="1" spans="2:11" customFormat="1" ht="37.5" customHeight="1"/>
    <row r="2" spans="2:11" customFormat="1" ht="7.5" customHeight="1">
      <c r="B2" s="173"/>
      <c r="C2" s="174"/>
      <c r="D2" s="174"/>
      <c r="E2" s="174"/>
      <c r="F2" s="174"/>
      <c r="G2" s="174"/>
      <c r="H2" s="174"/>
      <c r="I2" s="174"/>
      <c r="J2" s="174"/>
      <c r="K2" s="175"/>
    </row>
    <row r="3" spans="2:11" s="14" customFormat="1" ht="45" customHeight="1">
      <c r="B3" s="176"/>
      <c r="C3" s="301" t="s">
        <v>712</v>
      </c>
      <c r="D3" s="301"/>
      <c r="E3" s="301"/>
      <c r="F3" s="301"/>
      <c r="G3" s="301"/>
      <c r="H3" s="301"/>
      <c r="I3" s="301"/>
      <c r="J3" s="301"/>
      <c r="K3" s="177"/>
    </row>
    <row r="4" spans="2:11" customFormat="1" ht="25.5" customHeight="1">
      <c r="B4" s="178"/>
      <c r="C4" s="300" t="s">
        <v>713</v>
      </c>
      <c r="D4" s="300"/>
      <c r="E4" s="300"/>
      <c r="F4" s="300"/>
      <c r="G4" s="300"/>
      <c r="H4" s="300"/>
      <c r="I4" s="300"/>
      <c r="J4" s="300"/>
      <c r="K4" s="179"/>
    </row>
    <row r="5" spans="2:11" customFormat="1" ht="5.25" customHeight="1">
      <c r="B5" s="178"/>
      <c r="C5" s="180"/>
      <c r="D5" s="180"/>
      <c r="E5" s="180"/>
      <c r="F5" s="180"/>
      <c r="G5" s="180"/>
      <c r="H5" s="180"/>
      <c r="I5" s="180"/>
      <c r="J5" s="180"/>
      <c r="K5" s="179"/>
    </row>
    <row r="6" spans="2:11" customFormat="1" ht="15" customHeight="1">
      <c r="B6" s="178"/>
      <c r="C6" s="299" t="s">
        <v>714</v>
      </c>
      <c r="D6" s="299"/>
      <c r="E6" s="299"/>
      <c r="F6" s="299"/>
      <c r="G6" s="299"/>
      <c r="H6" s="299"/>
      <c r="I6" s="299"/>
      <c r="J6" s="299"/>
      <c r="K6" s="179"/>
    </row>
    <row r="7" spans="2:11" customFormat="1" ht="15" customHeight="1">
      <c r="B7" s="182"/>
      <c r="C7" s="299" t="s">
        <v>715</v>
      </c>
      <c r="D7" s="299"/>
      <c r="E7" s="299"/>
      <c r="F7" s="299"/>
      <c r="G7" s="299"/>
      <c r="H7" s="299"/>
      <c r="I7" s="299"/>
      <c r="J7" s="299"/>
      <c r="K7" s="179"/>
    </row>
    <row r="8" spans="2:11" customFormat="1" ht="12.75" customHeight="1">
      <c r="B8" s="182"/>
      <c r="C8" s="181"/>
      <c r="D8" s="181"/>
      <c r="E8" s="181"/>
      <c r="F8" s="181"/>
      <c r="G8" s="181"/>
      <c r="H8" s="181"/>
      <c r="I8" s="181"/>
      <c r="J8" s="181"/>
      <c r="K8" s="179"/>
    </row>
    <row r="9" spans="2:11" customFormat="1" ht="15" customHeight="1">
      <c r="B9" s="182"/>
      <c r="C9" s="299" t="s">
        <v>716</v>
      </c>
      <c r="D9" s="299"/>
      <c r="E9" s="299"/>
      <c r="F9" s="299"/>
      <c r="G9" s="299"/>
      <c r="H9" s="299"/>
      <c r="I9" s="299"/>
      <c r="J9" s="299"/>
      <c r="K9" s="179"/>
    </row>
    <row r="10" spans="2:11" customFormat="1" ht="15" customHeight="1">
      <c r="B10" s="182"/>
      <c r="C10" s="181"/>
      <c r="D10" s="299" t="s">
        <v>717</v>
      </c>
      <c r="E10" s="299"/>
      <c r="F10" s="299"/>
      <c r="G10" s="299"/>
      <c r="H10" s="299"/>
      <c r="I10" s="299"/>
      <c r="J10" s="299"/>
      <c r="K10" s="179"/>
    </row>
    <row r="11" spans="2:11" customFormat="1" ht="15" customHeight="1">
      <c r="B11" s="182"/>
      <c r="C11" s="183"/>
      <c r="D11" s="299" t="s">
        <v>718</v>
      </c>
      <c r="E11" s="299"/>
      <c r="F11" s="299"/>
      <c r="G11" s="299"/>
      <c r="H11" s="299"/>
      <c r="I11" s="299"/>
      <c r="J11" s="299"/>
      <c r="K11" s="179"/>
    </row>
    <row r="12" spans="2:11" customFormat="1" ht="15" customHeight="1">
      <c r="B12" s="182"/>
      <c r="C12" s="183"/>
      <c r="D12" s="181"/>
      <c r="E12" s="181"/>
      <c r="F12" s="181"/>
      <c r="G12" s="181"/>
      <c r="H12" s="181"/>
      <c r="I12" s="181"/>
      <c r="J12" s="181"/>
      <c r="K12" s="179"/>
    </row>
    <row r="13" spans="2:11" customFormat="1" ht="15" customHeight="1">
      <c r="B13" s="182"/>
      <c r="C13" s="183"/>
      <c r="D13" s="184" t="s">
        <v>719</v>
      </c>
      <c r="E13" s="181"/>
      <c r="F13" s="181"/>
      <c r="G13" s="181"/>
      <c r="H13" s="181"/>
      <c r="I13" s="181"/>
      <c r="J13" s="181"/>
      <c r="K13" s="179"/>
    </row>
    <row r="14" spans="2:11" customFormat="1" ht="12.75" customHeight="1">
      <c r="B14" s="182"/>
      <c r="C14" s="183"/>
      <c r="D14" s="183"/>
      <c r="E14" s="183"/>
      <c r="F14" s="183"/>
      <c r="G14" s="183"/>
      <c r="H14" s="183"/>
      <c r="I14" s="183"/>
      <c r="J14" s="183"/>
      <c r="K14" s="179"/>
    </row>
    <row r="15" spans="2:11" customFormat="1" ht="15" customHeight="1">
      <c r="B15" s="182"/>
      <c r="C15" s="183"/>
      <c r="D15" s="299" t="s">
        <v>720</v>
      </c>
      <c r="E15" s="299"/>
      <c r="F15" s="299"/>
      <c r="G15" s="299"/>
      <c r="H15" s="299"/>
      <c r="I15" s="299"/>
      <c r="J15" s="299"/>
      <c r="K15" s="179"/>
    </row>
    <row r="16" spans="2:11" customFormat="1" ht="15" customHeight="1">
      <c r="B16" s="182"/>
      <c r="C16" s="183"/>
      <c r="D16" s="299" t="s">
        <v>721</v>
      </c>
      <c r="E16" s="299"/>
      <c r="F16" s="299"/>
      <c r="G16" s="299"/>
      <c r="H16" s="299"/>
      <c r="I16" s="299"/>
      <c r="J16" s="299"/>
      <c r="K16" s="179"/>
    </row>
    <row r="17" spans="2:11" customFormat="1" ht="15" customHeight="1">
      <c r="B17" s="182"/>
      <c r="C17" s="183"/>
      <c r="D17" s="299" t="s">
        <v>722</v>
      </c>
      <c r="E17" s="299"/>
      <c r="F17" s="299"/>
      <c r="G17" s="299"/>
      <c r="H17" s="299"/>
      <c r="I17" s="299"/>
      <c r="J17" s="299"/>
      <c r="K17" s="179"/>
    </row>
    <row r="18" spans="2:11" customFormat="1" ht="15" customHeight="1">
      <c r="B18" s="182"/>
      <c r="C18" s="183"/>
      <c r="D18" s="183"/>
      <c r="E18" s="185" t="s">
        <v>81</v>
      </c>
      <c r="F18" s="299" t="s">
        <v>723</v>
      </c>
      <c r="G18" s="299"/>
      <c r="H18" s="299"/>
      <c r="I18" s="299"/>
      <c r="J18" s="299"/>
      <c r="K18" s="179"/>
    </row>
    <row r="19" spans="2:11" customFormat="1" ht="15" customHeight="1">
      <c r="B19" s="182"/>
      <c r="C19" s="183"/>
      <c r="D19" s="183"/>
      <c r="E19" s="185" t="s">
        <v>724</v>
      </c>
      <c r="F19" s="299" t="s">
        <v>725</v>
      </c>
      <c r="G19" s="299"/>
      <c r="H19" s="299"/>
      <c r="I19" s="299"/>
      <c r="J19" s="299"/>
      <c r="K19" s="179"/>
    </row>
    <row r="20" spans="2:11" customFormat="1" ht="15" customHeight="1">
      <c r="B20" s="182"/>
      <c r="C20" s="183"/>
      <c r="D20" s="183"/>
      <c r="E20" s="185" t="s">
        <v>90</v>
      </c>
      <c r="F20" s="299" t="s">
        <v>726</v>
      </c>
      <c r="G20" s="299"/>
      <c r="H20" s="299"/>
      <c r="I20" s="299"/>
      <c r="J20" s="299"/>
      <c r="K20" s="179"/>
    </row>
    <row r="21" spans="2:11" customFormat="1" ht="15" customHeight="1">
      <c r="B21" s="182"/>
      <c r="C21" s="183"/>
      <c r="D21" s="183"/>
      <c r="E21" s="185" t="s">
        <v>93</v>
      </c>
      <c r="F21" s="299" t="s">
        <v>727</v>
      </c>
      <c r="G21" s="299"/>
      <c r="H21" s="299"/>
      <c r="I21" s="299"/>
      <c r="J21" s="299"/>
      <c r="K21" s="179"/>
    </row>
    <row r="22" spans="2:11" customFormat="1" ht="15" customHeight="1">
      <c r="B22" s="182"/>
      <c r="C22" s="183"/>
      <c r="D22" s="183"/>
      <c r="E22" s="185" t="s">
        <v>141</v>
      </c>
      <c r="F22" s="299" t="s">
        <v>142</v>
      </c>
      <c r="G22" s="299"/>
      <c r="H22" s="299"/>
      <c r="I22" s="299"/>
      <c r="J22" s="299"/>
      <c r="K22" s="179"/>
    </row>
    <row r="23" spans="2:11" customFormat="1" ht="15" customHeight="1">
      <c r="B23" s="182"/>
      <c r="C23" s="183"/>
      <c r="D23" s="183"/>
      <c r="E23" s="185" t="s">
        <v>728</v>
      </c>
      <c r="F23" s="299" t="s">
        <v>729</v>
      </c>
      <c r="G23" s="299"/>
      <c r="H23" s="299"/>
      <c r="I23" s="299"/>
      <c r="J23" s="299"/>
      <c r="K23" s="179"/>
    </row>
    <row r="24" spans="2:11" customFormat="1" ht="12.75" customHeight="1">
      <c r="B24" s="182"/>
      <c r="C24" s="183"/>
      <c r="D24" s="183"/>
      <c r="E24" s="183"/>
      <c r="F24" s="183"/>
      <c r="G24" s="183"/>
      <c r="H24" s="183"/>
      <c r="I24" s="183"/>
      <c r="J24" s="183"/>
      <c r="K24" s="179"/>
    </row>
    <row r="25" spans="2:11" customFormat="1" ht="15" customHeight="1">
      <c r="B25" s="182"/>
      <c r="C25" s="299" t="s">
        <v>730</v>
      </c>
      <c r="D25" s="299"/>
      <c r="E25" s="299"/>
      <c r="F25" s="299"/>
      <c r="G25" s="299"/>
      <c r="H25" s="299"/>
      <c r="I25" s="299"/>
      <c r="J25" s="299"/>
      <c r="K25" s="179"/>
    </row>
    <row r="26" spans="2:11" customFormat="1" ht="15" customHeight="1">
      <c r="B26" s="182"/>
      <c r="C26" s="299" t="s">
        <v>731</v>
      </c>
      <c r="D26" s="299"/>
      <c r="E26" s="299"/>
      <c r="F26" s="299"/>
      <c r="G26" s="299"/>
      <c r="H26" s="299"/>
      <c r="I26" s="299"/>
      <c r="J26" s="299"/>
      <c r="K26" s="179"/>
    </row>
    <row r="27" spans="2:11" customFormat="1" ht="15" customHeight="1">
      <c r="B27" s="182"/>
      <c r="C27" s="181"/>
      <c r="D27" s="299" t="s">
        <v>732</v>
      </c>
      <c r="E27" s="299"/>
      <c r="F27" s="299"/>
      <c r="G27" s="299"/>
      <c r="H27" s="299"/>
      <c r="I27" s="299"/>
      <c r="J27" s="299"/>
      <c r="K27" s="179"/>
    </row>
    <row r="28" spans="2:11" customFormat="1" ht="15" customHeight="1">
      <c r="B28" s="182"/>
      <c r="C28" s="183"/>
      <c r="D28" s="299" t="s">
        <v>733</v>
      </c>
      <c r="E28" s="299"/>
      <c r="F28" s="299"/>
      <c r="G28" s="299"/>
      <c r="H28" s="299"/>
      <c r="I28" s="299"/>
      <c r="J28" s="299"/>
      <c r="K28" s="179"/>
    </row>
    <row r="29" spans="2:11" customFormat="1" ht="12.75" customHeight="1">
      <c r="B29" s="182"/>
      <c r="C29" s="183"/>
      <c r="D29" s="183"/>
      <c r="E29" s="183"/>
      <c r="F29" s="183"/>
      <c r="G29" s="183"/>
      <c r="H29" s="183"/>
      <c r="I29" s="183"/>
      <c r="J29" s="183"/>
      <c r="K29" s="179"/>
    </row>
    <row r="30" spans="2:11" customFormat="1" ht="15" customHeight="1">
      <c r="B30" s="182"/>
      <c r="C30" s="183"/>
      <c r="D30" s="299" t="s">
        <v>734</v>
      </c>
      <c r="E30" s="299"/>
      <c r="F30" s="299"/>
      <c r="G30" s="299"/>
      <c r="H30" s="299"/>
      <c r="I30" s="299"/>
      <c r="J30" s="299"/>
      <c r="K30" s="179"/>
    </row>
    <row r="31" spans="2:11" customFormat="1" ht="15" customHeight="1">
      <c r="B31" s="182"/>
      <c r="C31" s="183"/>
      <c r="D31" s="299" t="s">
        <v>735</v>
      </c>
      <c r="E31" s="299"/>
      <c r="F31" s="299"/>
      <c r="G31" s="299"/>
      <c r="H31" s="299"/>
      <c r="I31" s="299"/>
      <c r="J31" s="299"/>
      <c r="K31" s="179"/>
    </row>
    <row r="32" spans="2:11" customFormat="1" ht="12.75" customHeight="1">
      <c r="B32" s="182"/>
      <c r="C32" s="183"/>
      <c r="D32" s="183"/>
      <c r="E32" s="183"/>
      <c r="F32" s="183"/>
      <c r="G32" s="183"/>
      <c r="H32" s="183"/>
      <c r="I32" s="183"/>
      <c r="J32" s="183"/>
      <c r="K32" s="179"/>
    </row>
    <row r="33" spans="2:11" customFormat="1" ht="15" customHeight="1">
      <c r="B33" s="182"/>
      <c r="C33" s="183"/>
      <c r="D33" s="299" t="s">
        <v>736</v>
      </c>
      <c r="E33" s="299"/>
      <c r="F33" s="299"/>
      <c r="G33" s="299"/>
      <c r="H33" s="299"/>
      <c r="I33" s="299"/>
      <c r="J33" s="299"/>
      <c r="K33" s="179"/>
    </row>
    <row r="34" spans="2:11" customFormat="1" ht="15" customHeight="1">
      <c r="B34" s="182"/>
      <c r="C34" s="183"/>
      <c r="D34" s="299" t="s">
        <v>737</v>
      </c>
      <c r="E34" s="299"/>
      <c r="F34" s="299"/>
      <c r="G34" s="299"/>
      <c r="H34" s="299"/>
      <c r="I34" s="299"/>
      <c r="J34" s="299"/>
      <c r="K34" s="179"/>
    </row>
    <row r="35" spans="2:11" customFormat="1" ht="15" customHeight="1">
      <c r="B35" s="182"/>
      <c r="C35" s="183"/>
      <c r="D35" s="299" t="s">
        <v>738</v>
      </c>
      <c r="E35" s="299"/>
      <c r="F35" s="299"/>
      <c r="G35" s="299"/>
      <c r="H35" s="299"/>
      <c r="I35" s="299"/>
      <c r="J35" s="299"/>
      <c r="K35" s="179"/>
    </row>
    <row r="36" spans="2:11" customFormat="1" ht="15" customHeight="1">
      <c r="B36" s="182"/>
      <c r="C36" s="183"/>
      <c r="D36" s="181"/>
      <c r="E36" s="184" t="s">
        <v>106</v>
      </c>
      <c r="F36" s="181"/>
      <c r="G36" s="299" t="s">
        <v>739</v>
      </c>
      <c r="H36" s="299"/>
      <c r="I36" s="299"/>
      <c r="J36" s="299"/>
      <c r="K36" s="179"/>
    </row>
    <row r="37" spans="2:11" customFormat="1" ht="30.75" customHeight="1">
      <c r="B37" s="182"/>
      <c r="C37" s="183"/>
      <c r="D37" s="181"/>
      <c r="E37" s="184" t="s">
        <v>740</v>
      </c>
      <c r="F37" s="181"/>
      <c r="G37" s="299" t="s">
        <v>741</v>
      </c>
      <c r="H37" s="299"/>
      <c r="I37" s="299"/>
      <c r="J37" s="299"/>
      <c r="K37" s="179"/>
    </row>
    <row r="38" spans="2:11" customFormat="1" ht="15" customHeight="1">
      <c r="B38" s="182"/>
      <c r="C38" s="183"/>
      <c r="D38" s="181"/>
      <c r="E38" s="184" t="s">
        <v>55</v>
      </c>
      <c r="F38" s="181"/>
      <c r="G38" s="299" t="s">
        <v>742</v>
      </c>
      <c r="H38" s="299"/>
      <c r="I38" s="299"/>
      <c r="J38" s="299"/>
      <c r="K38" s="179"/>
    </row>
    <row r="39" spans="2:11" customFormat="1" ht="15" customHeight="1">
      <c r="B39" s="182"/>
      <c r="C39" s="183"/>
      <c r="D39" s="181"/>
      <c r="E39" s="184" t="s">
        <v>56</v>
      </c>
      <c r="F39" s="181"/>
      <c r="G39" s="299" t="s">
        <v>743</v>
      </c>
      <c r="H39" s="299"/>
      <c r="I39" s="299"/>
      <c r="J39" s="299"/>
      <c r="K39" s="179"/>
    </row>
    <row r="40" spans="2:11" customFormat="1" ht="15" customHeight="1">
      <c r="B40" s="182"/>
      <c r="C40" s="183"/>
      <c r="D40" s="181"/>
      <c r="E40" s="184" t="s">
        <v>107</v>
      </c>
      <c r="F40" s="181"/>
      <c r="G40" s="299" t="s">
        <v>744</v>
      </c>
      <c r="H40" s="299"/>
      <c r="I40" s="299"/>
      <c r="J40" s="299"/>
      <c r="K40" s="179"/>
    </row>
    <row r="41" spans="2:11" customFormat="1" ht="15" customHeight="1">
      <c r="B41" s="182"/>
      <c r="C41" s="183"/>
      <c r="D41" s="181"/>
      <c r="E41" s="184" t="s">
        <v>108</v>
      </c>
      <c r="F41" s="181"/>
      <c r="G41" s="299" t="s">
        <v>745</v>
      </c>
      <c r="H41" s="299"/>
      <c r="I41" s="299"/>
      <c r="J41" s="299"/>
      <c r="K41" s="179"/>
    </row>
    <row r="42" spans="2:11" customFormat="1" ht="15" customHeight="1">
      <c r="B42" s="182"/>
      <c r="C42" s="183"/>
      <c r="D42" s="181"/>
      <c r="E42" s="184" t="s">
        <v>746</v>
      </c>
      <c r="F42" s="181"/>
      <c r="G42" s="299" t="s">
        <v>747</v>
      </c>
      <c r="H42" s="299"/>
      <c r="I42" s="299"/>
      <c r="J42" s="299"/>
      <c r="K42" s="179"/>
    </row>
    <row r="43" spans="2:11" customFormat="1" ht="15" customHeight="1">
      <c r="B43" s="182"/>
      <c r="C43" s="183"/>
      <c r="D43" s="181"/>
      <c r="E43" s="184"/>
      <c r="F43" s="181"/>
      <c r="G43" s="299" t="s">
        <v>748</v>
      </c>
      <c r="H43" s="299"/>
      <c r="I43" s="299"/>
      <c r="J43" s="299"/>
      <c r="K43" s="179"/>
    </row>
    <row r="44" spans="2:11" customFormat="1" ht="15" customHeight="1">
      <c r="B44" s="182"/>
      <c r="C44" s="183"/>
      <c r="D44" s="181"/>
      <c r="E44" s="184" t="s">
        <v>749</v>
      </c>
      <c r="F44" s="181"/>
      <c r="G44" s="299" t="s">
        <v>750</v>
      </c>
      <c r="H44" s="299"/>
      <c r="I44" s="299"/>
      <c r="J44" s="299"/>
      <c r="K44" s="179"/>
    </row>
    <row r="45" spans="2:11" customFormat="1" ht="15" customHeight="1">
      <c r="B45" s="182"/>
      <c r="C45" s="183"/>
      <c r="D45" s="181"/>
      <c r="E45" s="184" t="s">
        <v>110</v>
      </c>
      <c r="F45" s="181"/>
      <c r="G45" s="299" t="s">
        <v>751</v>
      </c>
      <c r="H45" s="299"/>
      <c r="I45" s="299"/>
      <c r="J45" s="299"/>
      <c r="K45" s="179"/>
    </row>
    <row r="46" spans="2:11" customFormat="1" ht="12.75" customHeight="1">
      <c r="B46" s="182"/>
      <c r="C46" s="183"/>
      <c r="D46" s="181"/>
      <c r="E46" s="181"/>
      <c r="F46" s="181"/>
      <c r="G46" s="181"/>
      <c r="H46" s="181"/>
      <c r="I46" s="181"/>
      <c r="J46" s="181"/>
      <c r="K46" s="179"/>
    </row>
    <row r="47" spans="2:11" customFormat="1" ht="15" customHeight="1">
      <c r="B47" s="182"/>
      <c r="C47" s="183"/>
      <c r="D47" s="299" t="s">
        <v>752</v>
      </c>
      <c r="E47" s="299"/>
      <c r="F47" s="299"/>
      <c r="G47" s="299"/>
      <c r="H47" s="299"/>
      <c r="I47" s="299"/>
      <c r="J47" s="299"/>
      <c r="K47" s="179"/>
    </row>
    <row r="48" spans="2:11" customFormat="1" ht="15" customHeight="1">
      <c r="B48" s="182"/>
      <c r="C48" s="183"/>
      <c r="D48" s="183"/>
      <c r="E48" s="299" t="s">
        <v>753</v>
      </c>
      <c r="F48" s="299"/>
      <c r="G48" s="299"/>
      <c r="H48" s="299"/>
      <c r="I48" s="299"/>
      <c r="J48" s="299"/>
      <c r="K48" s="179"/>
    </row>
    <row r="49" spans="2:11" customFormat="1" ht="15" customHeight="1">
      <c r="B49" s="182"/>
      <c r="C49" s="183"/>
      <c r="D49" s="183"/>
      <c r="E49" s="299" t="s">
        <v>754</v>
      </c>
      <c r="F49" s="299"/>
      <c r="G49" s="299"/>
      <c r="H49" s="299"/>
      <c r="I49" s="299"/>
      <c r="J49" s="299"/>
      <c r="K49" s="179"/>
    </row>
    <row r="50" spans="2:11" customFormat="1" ht="15" customHeight="1">
      <c r="B50" s="182"/>
      <c r="C50" s="183"/>
      <c r="D50" s="183"/>
      <c r="E50" s="299" t="s">
        <v>755</v>
      </c>
      <c r="F50" s="299"/>
      <c r="G50" s="299"/>
      <c r="H50" s="299"/>
      <c r="I50" s="299"/>
      <c r="J50" s="299"/>
      <c r="K50" s="179"/>
    </row>
    <row r="51" spans="2:11" customFormat="1" ht="15" customHeight="1">
      <c r="B51" s="182"/>
      <c r="C51" s="183"/>
      <c r="D51" s="299" t="s">
        <v>756</v>
      </c>
      <c r="E51" s="299"/>
      <c r="F51" s="299"/>
      <c r="G51" s="299"/>
      <c r="H51" s="299"/>
      <c r="I51" s="299"/>
      <c r="J51" s="299"/>
      <c r="K51" s="179"/>
    </row>
    <row r="52" spans="2:11" customFormat="1" ht="25.5" customHeight="1">
      <c r="B52" s="178"/>
      <c r="C52" s="300" t="s">
        <v>757</v>
      </c>
      <c r="D52" s="300"/>
      <c r="E52" s="300"/>
      <c r="F52" s="300"/>
      <c r="G52" s="300"/>
      <c r="H52" s="300"/>
      <c r="I52" s="300"/>
      <c r="J52" s="300"/>
      <c r="K52" s="179"/>
    </row>
    <row r="53" spans="2:11" customFormat="1" ht="5.25" customHeight="1">
      <c r="B53" s="178"/>
      <c r="C53" s="180"/>
      <c r="D53" s="180"/>
      <c r="E53" s="180"/>
      <c r="F53" s="180"/>
      <c r="G53" s="180"/>
      <c r="H53" s="180"/>
      <c r="I53" s="180"/>
      <c r="J53" s="180"/>
      <c r="K53" s="179"/>
    </row>
    <row r="54" spans="2:11" customFormat="1" ht="15" customHeight="1">
      <c r="B54" s="178"/>
      <c r="C54" s="299" t="s">
        <v>758</v>
      </c>
      <c r="D54" s="299"/>
      <c r="E54" s="299"/>
      <c r="F54" s="299"/>
      <c r="G54" s="299"/>
      <c r="H54" s="299"/>
      <c r="I54" s="299"/>
      <c r="J54" s="299"/>
      <c r="K54" s="179"/>
    </row>
    <row r="55" spans="2:11" customFormat="1" ht="15" customHeight="1">
      <c r="B55" s="178"/>
      <c r="C55" s="299" t="s">
        <v>759</v>
      </c>
      <c r="D55" s="299"/>
      <c r="E55" s="299"/>
      <c r="F55" s="299"/>
      <c r="G55" s="299"/>
      <c r="H55" s="299"/>
      <c r="I55" s="299"/>
      <c r="J55" s="299"/>
      <c r="K55" s="179"/>
    </row>
    <row r="56" spans="2:11" customFormat="1" ht="12.75" customHeight="1">
      <c r="B56" s="178"/>
      <c r="C56" s="181"/>
      <c r="D56" s="181"/>
      <c r="E56" s="181"/>
      <c r="F56" s="181"/>
      <c r="G56" s="181"/>
      <c r="H56" s="181"/>
      <c r="I56" s="181"/>
      <c r="J56" s="181"/>
      <c r="K56" s="179"/>
    </row>
    <row r="57" spans="2:11" customFormat="1" ht="15" customHeight="1">
      <c r="B57" s="178"/>
      <c r="C57" s="299" t="s">
        <v>760</v>
      </c>
      <c r="D57" s="299"/>
      <c r="E57" s="299"/>
      <c r="F57" s="299"/>
      <c r="G57" s="299"/>
      <c r="H57" s="299"/>
      <c r="I57" s="299"/>
      <c r="J57" s="299"/>
      <c r="K57" s="179"/>
    </row>
    <row r="58" spans="2:11" customFormat="1" ht="15" customHeight="1">
      <c r="B58" s="178"/>
      <c r="C58" s="183"/>
      <c r="D58" s="299" t="s">
        <v>761</v>
      </c>
      <c r="E58" s="299"/>
      <c r="F58" s="299"/>
      <c r="G58" s="299"/>
      <c r="H58" s="299"/>
      <c r="I58" s="299"/>
      <c r="J58" s="299"/>
      <c r="K58" s="179"/>
    </row>
    <row r="59" spans="2:11" customFormat="1" ht="15" customHeight="1">
      <c r="B59" s="178"/>
      <c r="C59" s="183"/>
      <c r="D59" s="299" t="s">
        <v>762</v>
      </c>
      <c r="E59" s="299"/>
      <c r="F59" s="299"/>
      <c r="G59" s="299"/>
      <c r="H59" s="299"/>
      <c r="I59" s="299"/>
      <c r="J59" s="299"/>
      <c r="K59" s="179"/>
    </row>
    <row r="60" spans="2:11" customFormat="1" ht="15" customHeight="1">
      <c r="B60" s="178"/>
      <c r="C60" s="183"/>
      <c r="D60" s="299" t="s">
        <v>763</v>
      </c>
      <c r="E60" s="299"/>
      <c r="F60" s="299"/>
      <c r="G60" s="299"/>
      <c r="H60" s="299"/>
      <c r="I60" s="299"/>
      <c r="J60" s="299"/>
      <c r="K60" s="179"/>
    </row>
    <row r="61" spans="2:11" customFormat="1" ht="15" customHeight="1">
      <c r="B61" s="178"/>
      <c r="C61" s="183"/>
      <c r="D61" s="299" t="s">
        <v>764</v>
      </c>
      <c r="E61" s="299"/>
      <c r="F61" s="299"/>
      <c r="G61" s="299"/>
      <c r="H61" s="299"/>
      <c r="I61" s="299"/>
      <c r="J61" s="299"/>
      <c r="K61" s="179"/>
    </row>
    <row r="62" spans="2:11" customFormat="1" ht="15" customHeight="1">
      <c r="B62" s="178"/>
      <c r="C62" s="183"/>
      <c r="D62" s="302" t="s">
        <v>765</v>
      </c>
      <c r="E62" s="302"/>
      <c r="F62" s="302"/>
      <c r="G62" s="302"/>
      <c r="H62" s="302"/>
      <c r="I62" s="302"/>
      <c r="J62" s="302"/>
      <c r="K62" s="179"/>
    </row>
    <row r="63" spans="2:11" customFormat="1" ht="15" customHeight="1">
      <c r="B63" s="178"/>
      <c r="C63" s="183"/>
      <c r="D63" s="299" t="s">
        <v>766</v>
      </c>
      <c r="E63" s="299"/>
      <c r="F63" s="299"/>
      <c r="G63" s="299"/>
      <c r="H63" s="299"/>
      <c r="I63" s="299"/>
      <c r="J63" s="299"/>
      <c r="K63" s="179"/>
    </row>
    <row r="64" spans="2:11" customFormat="1" ht="12.75" customHeight="1">
      <c r="B64" s="178"/>
      <c r="C64" s="183"/>
      <c r="D64" s="183"/>
      <c r="E64" s="186"/>
      <c r="F64" s="183"/>
      <c r="G64" s="183"/>
      <c r="H64" s="183"/>
      <c r="I64" s="183"/>
      <c r="J64" s="183"/>
      <c r="K64" s="179"/>
    </row>
    <row r="65" spans="2:11" customFormat="1" ht="15" customHeight="1">
      <c r="B65" s="178"/>
      <c r="C65" s="183"/>
      <c r="D65" s="299" t="s">
        <v>767</v>
      </c>
      <c r="E65" s="299"/>
      <c r="F65" s="299"/>
      <c r="G65" s="299"/>
      <c r="H65" s="299"/>
      <c r="I65" s="299"/>
      <c r="J65" s="299"/>
      <c r="K65" s="179"/>
    </row>
    <row r="66" spans="2:11" customFormat="1" ht="15" customHeight="1">
      <c r="B66" s="178"/>
      <c r="C66" s="183"/>
      <c r="D66" s="302" t="s">
        <v>768</v>
      </c>
      <c r="E66" s="302"/>
      <c r="F66" s="302"/>
      <c r="G66" s="302"/>
      <c r="H66" s="302"/>
      <c r="I66" s="302"/>
      <c r="J66" s="302"/>
      <c r="K66" s="179"/>
    </row>
    <row r="67" spans="2:11" customFormat="1" ht="15" customHeight="1">
      <c r="B67" s="178"/>
      <c r="C67" s="183"/>
      <c r="D67" s="299" t="s">
        <v>769</v>
      </c>
      <c r="E67" s="299"/>
      <c r="F67" s="299"/>
      <c r="G67" s="299"/>
      <c r="H67" s="299"/>
      <c r="I67" s="299"/>
      <c r="J67" s="299"/>
      <c r="K67" s="179"/>
    </row>
    <row r="68" spans="2:11" customFormat="1" ht="15" customHeight="1">
      <c r="B68" s="178"/>
      <c r="C68" s="183"/>
      <c r="D68" s="299" t="s">
        <v>770</v>
      </c>
      <c r="E68" s="299"/>
      <c r="F68" s="299"/>
      <c r="G68" s="299"/>
      <c r="H68" s="299"/>
      <c r="I68" s="299"/>
      <c r="J68" s="299"/>
      <c r="K68" s="179"/>
    </row>
    <row r="69" spans="2:11" customFormat="1" ht="15" customHeight="1">
      <c r="B69" s="178"/>
      <c r="C69" s="183"/>
      <c r="D69" s="299" t="s">
        <v>771</v>
      </c>
      <c r="E69" s="299"/>
      <c r="F69" s="299"/>
      <c r="G69" s="299"/>
      <c r="H69" s="299"/>
      <c r="I69" s="299"/>
      <c r="J69" s="299"/>
      <c r="K69" s="179"/>
    </row>
    <row r="70" spans="2:11" customFormat="1" ht="15" customHeight="1">
      <c r="B70" s="178"/>
      <c r="C70" s="183"/>
      <c r="D70" s="299" t="s">
        <v>772</v>
      </c>
      <c r="E70" s="299"/>
      <c r="F70" s="299"/>
      <c r="G70" s="299"/>
      <c r="H70" s="299"/>
      <c r="I70" s="299"/>
      <c r="J70" s="299"/>
      <c r="K70" s="179"/>
    </row>
    <row r="71" spans="2:11" customFormat="1" ht="12.75" customHeight="1">
      <c r="B71" s="187"/>
      <c r="C71" s="188"/>
      <c r="D71" s="188"/>
      <c r="E71" s="188"/>
      <c r="F71" s="188"/>
      <c r="G71" s="188"/>
      <c r="H71" s="188"/>
      <c r="I71" s="188"/>
      <c r="J71" s="188"/>
      <c r="K71" s="189"/>
    </row>
    <row r="72" spans="2:11" customFormat="1" ht="18.75" customHeight="1">
      <c r="B72" s="190"/>
      <c r="C72" s="190"/>
      <c r="D72" s="190"/>
      <c r="E72" s="190"/>
      <c r="F72" s="190"/>
      <c r="G72" s="190"/>
      <c r="H72" s="190"/>
      <c r="I72" s="190"/>
      <c r="J72" s="190"/>
      <c r="K72" s="191"/>
    </row>
    <row r="73" spans="2:11" customFormat="1" ht="18.75" customHeight="1">
      <c r="B73" s="191"/>
      <c r="C73" s="191"/>
      <c r="D73" s="191"/>
      <c r="E73" s="191"/>
      <c r="F73" s="191"/>
      <c r="G73" s="191"/>
      <c r="H73" s="191"/>
      <c r="I73" s="191"/>
      <c r="J73" s="191"/>
      <c r="K73" s="191"/>
    </row>
    <row r="74" spans="2:11" customFormat="1" ht="7.5" customHeight="1">
      <c r="B74" s="192"/>
      <c r="C74" s="193"/>
      <c r="D74" s="193"/>
      <c r="E74" s="193"/>
      <c r="F74" s="193"/>
      <c r="G74" s="193"/>
      <c r="H74" s="193"/>
      <c r="I74" s="193"/>
      <c r="J74" s="193"/>
      <c r="K74" s="194"/>
    </row>
    <row r="75" spans="2:11" customFormat="1" ht="45" customHeight="1">
      <c r="B75" s="195"/>
      <c r="C75" s="303" t="s">
        <v>773</v>
      </c>
      <c r="D75" s="303"/>
      <c r="E75" s="303"/>
      <c r="F75" s="303"/>
      <c r="G75" s="303"/>
      <c r="H75" s="303"/>
      <c r="I75" s="303"/>
      <c r="J75" s="303"/>
      <c r="K75" s="196"/>
    </row>
    <row r="76" spans="2:11" customFormat="1" ht="17.25" customHeight="1">
      <c r="B76" s="195"/>
      <c r="C76" s="197" t="s">
        <v>774</v>
      </c>
      <c r="D76" s="197"/>
      <c r="E76" s="197"/>
      <c r="F76" s="197" t="s">
        <v>775</v>
      </c>
      <c r="G76" s="198"/>
      <c r="H76" s="197" t="s">
        <v>56</v>
      </c>
      <c r="I76" s="197" t="s">
        <v>59</v>
      </c>
      <c r="J76" s="197" t="s">
        <v>776</v>
      </c>
      <c r="K76" s="196"/>
    </row>
    <row r="77" spans="2:11" customFormat="1" ht="17.25" customHeight="1">
      <c r="B77" s="195"/>
      <c r="C77" s="199" t="s">
        <v>777</v>
      </c>
      <c r="D77" s="199"/>
      <c r="E77" s="199"/>
      <c r="F77" s="200" t="s">
        <v>778</v>
      </c>
      <c r="G77" s="201"/>
      <c r="H77" s="199"/>
      <c r="I77" s="199"/>
      <c r="J77" s="199" t="s">
        <v>779</v>
      </c>
      <c r="K77" s="196"/>
    </row>
    <row r="78" spans="2:11" customFormat="1" ht="5.25" customHeight="1">
      <c r="B78" s="195"/>
      <c r="C78" s="202"/>
      <c r="D78" s="202"/>
      <c r="E78" s="202"/>
      <c r="F78" s="202"/>
      <c r="G78" s="203"/>
      <c r="H78" s="202"/>
      <c r="I78" s="202"/>
      <c r="J78" s="202"/>
      <c r="K78" s="196"/>
    </row>
    <row r="79" spans="2:11" customFormat="1" ht="15" customHeight="1">
      <c r="B79" s="195"/>
      <c r="C79" s="184" t="s">
        <v>55</v>
      </c>
      <c r="D79" s="204"/>
      <c r="E79" s="204"/>
      <c r="F79" s="205" t="s">
        <v>780</v>
      </c>
      <c r="G79" s="206"/>
      <c r="H79" s="184" t="s">
        <v>781</v>
      </c>
      <c r="I79" s="184" t="s">
        <v>782</v>
      </c>
      <c r="J79" s="184">
        <v>20</v>
      </c>
      <c r="K79" s="196"/>
    </row>
    <row r="80" spans="2:11" customFormat="1" ht="15" customHeight="1">
      <c r="B80" s="195"/>
      <c r="C80" s="184" t="s">
        <v>783</v>
      </c>
      <c r="D80" s="184"/>
      <c r="E80" s="184"/>
      <c r="F80" s="205" t="s">
        <v>780</v>
      </c>
      <c r="G80" s="206"/>
      <c r="H80" s="184" t="s">
        <v>784</v>
      </c>
      <c r="I80" s="184" t="s">
        <v>782</v>
      </c>
      <c r="J80" s="184">
        <v>120</v>
      </c>
      <c r="K80" s="196"/>
    </row>
    <row r="81" spans="2:11" customFormat="1" ht="15" customHeight="1">
      <c r="B81" s="207"/>
      <c r="C81" s="184" t="s">
        <v>785</v>
      </c>
      <c r="D81" s="184"/>
      <c r="E81" s="184"/>
      <c r="F81" s="205" t="s">
        <v>786</v>
      </c>
      <c r="G81" s="206"/>
      <c r="H81" s="184" t="s">
        <v>787</v>
      </c>
      <c r="I81" s="184" t="s">
        <v>782</v>
      </c>
      <c r="J81" s="184">
        <v>50</v>
      </c>
      <c r="K81" s="196"/>
    </row>
    <row r="82" spans="2:11" customFormat="1" ht="15" customHeight="1">
      <c r="B82" s="207"/>
      <c r="C82" s="184" t="s">
        <v>788</v>
      </c>
      <c r="D82" s="184"/>
      <c r="E82" s="184"/>
      <c r="F82" s="205" t="s">
        <v>780</v>
      </c>
      <c r="G82" s="206"/>
      <c r="H82" s="184" t="s">
        <v>789</v>
      </c>
      <c r="I82" s="184" t="s">
        <v>790</v>
      </c>
      <c r="J82" s="184"/>
      <c r="K82" s="196"/>
    </row>
    <row r="83" spans="2:11" customFormat="1" ht="15" customHeight="1">
      <c r="B83" s="207"/>
      <c r="C83" s="184" t="s">
        <v>791</v>
      </c>
      <c r="D83" s="184"/>
      <c r="E83" s="184"/>
      <c r="F83" s="205" t="s">
        <v>786</v>
      </c>
      <c r="G83" s="184"/>
      <c r="H83" s="184" t="s">
        <v>792</v>
      </c>
      <c r="I83" s="184" t="s">
        <v>782</v>
      </c>
      <c r="J83" s="184">
        <v>15</v>
      </c>
      <c r="K83" s="196"/>
    </row>
    <row r="84" spans="2:11" customFormat="1" ht="15" customHeight="1">
      <c r="B84" s="207"/>
      <c r="C84" s="184" t="s">
        <v>793</v>
      </c>
      <c r="D84" s="184"/>
      <c r="E84" s="184"/>
      <c r="F84" s="205" t="s">
        <v>786</v>
      </c>
      <c r="G84" s="184"/>
      <c r="H84" s="184" t="s">
        <v>794</v>
      </c>
      <c r="I84" s="184" t="s">
        <v>782</v>
      </c>
      <c r="J84" s="184">
        <v>15</v>
      </c>
      <c r="K84" s="196"/>
    </row>
    <row r="85" spans="2:11" customFormat="1" ht="15" customHeight="1">
      <c r="B85" s="207"/>
      <c r="C85" s="184" t="s">
        <v>795</v>
      </c>
      <c r="D85" s="184"/>
      <c r="E85" s="184"/>
      <c r="F85" s="205" t="s">
        <v>786</v>
      </c>
      <c r="G85" s="184"/>
      <c r="H85" s="184" t="s">
        <v>796</v>
      </c>
      <c r="I85" s="184" t="s">
        <v>782</v>
      </c>
      <c r="J85" s="184">
        <v>20</v>
      </c>
      <c r="K85" s="196"/>
    </row>
    <row r="86" spans="2:11" customFormat="1" ht="15" customHeight="1">
      <c r="B86" s="207"/>
      <c r="C86" s="184" t="s">
        <v>797</v>
      </c>
      <c r="D86" s="184"/>
      <c r="E86" s="184"/>
      <c r="F86" s="205" t="s">
        <v>786</v>
      </c>
      <c r="G86" s="184"/>
      <c r="H86" s="184" t="s">
        <v>798</v>
      </c>
      <c r="I86" s="184" t="s">
        <v>782</v>
      </c>
      <c r="J86" s="184">
        <v>20</v>
      </c>
      <c r="K86" s="196"/>
    </row>
    <row r="87" spans="2:11" customFormat="1" ht="15" customHeight="1">
      <c r="B87" s="207"/>
      <c r="C87" s="184" t="s">
        <v>799</v>
      </c>
      <c r="D87" s="184"/>
      <c r="E87" s="184"/>
      <c r="F87" s="205" t="s">
        <v>786</v>
      </c>
      <c r="G87" s="206"/>
      <c r="H87" s="184" t="s">
        <v>800</v>
      </c>
      <c r="I87" s="184" t="s">
        <v>782</v>
      </c>
      <c r="J87" s="184">
        <v>50</v>
      </c>
      <c r="K87" s="196"/>
    </row>
    <row r="88" spans="2:11" customFormat="1" ht="15" customHeight="1">
      <c r="B88" s="207"/>
      <c r="C88" s="184" t="s">
        <v>801</v>
      </c>
      <c r="D88" s="184"/>
      <c r="E88" s="184"/>
      <c r="F88" s="205" t="s">
        <v>786</v>
      </c>
      <c r="G88" s="206"/>
      <c r="H88" s="184" t="s">
        <v>802</v>
      </c>
      <c r="I88" s="184" t="s">
        <v>782</v>
      </c>
      <c r="J88" s="184">
        <v>20</v>
      </c>
      <c r="K88" s="196"/>
    </row>
    <row r="89" spans="2:11" customFormat="1" ht="15" customHeight="1">
      <c r="B89" s="207"/>
      <c r="C89" s="184" t="s">
        <v>803</v>
      </c>
      <c r="D89" s="184"/>
      <c r="E89" s="184"/>
      <c r="F89" s="205" t="s">
        <v>786</v>
      </c>
      <c r="G89" s="206"/>
      <c r="H89" s="184" t="s">
        <v>804</v>
      </c>
      <c r="I89" s="184" t="s">
        <v>782</v>
      </c>
      <c r="J89" s="184">
        <v>20</v>
      </c>
      <c r="K89" s="196"/>
    </row>
    <row r="90" spans="2:11" customFormat="1" ht="15" customHeight="1">
      <c r="B90" s="207"/>
      <c r="C90" s="184" t="s">
        <v>805</v>
      </c>
      <c r="D90" s="184"/>
      <c r="E90" s="184"/>
      <c r="F90" s="205" t="s">
        <v>786</v>
      </c>
      <c r="G90" s="206"/>
      <c r="H90" s="184" t="s">
        <v>806</v>
      </c>
      <c r="I90" s="184" t="s">
        <v>782</v>
      </c>
      <c r="J90" s="184">
        <v>50</v>
      </c>
      <c r="K90" s="196"/>
    </row>
    <row r="91" spans="2:11" customFormat="1" ht="15" customHeight="1">
      <c r="B91" s="207"/>
      <c r="C91" s="184" t="s">
        <v>807</v>
      </c>
      <c r="D91" s="184"/>
      <c r="E91" s="184"/>
      <c r="F91" s="205" t="s">
        <v>786</v>
      </c>
      <c r="G91" s="206"/>
      <c r="H91" s="184" t="s">
        <v>807</v>
      </c>
      <c r="I91" s="184" t="s">
        <v>782</v>
      </c>
      <c r="J91" s="184">
        <v>50</v>
      </c>
      <c r="K91" s="196"/>
    </row>
    <row r="92" spans="2:11" customFormat="1" ht="15" customHeight="1">
      <c r="B92" s="207"/>
      <c r="C92" s="184" t="s">
        <v>808</v>
      </c>
      <c r="D92" s="184"/>
      <c r="E92" s="184"/>
      <c r="F92" s="205" t="s">
        <v>786</v>
      </c>
      <c r="G92" s="206"/>
      <c r="H92" s="184" t="s">
        <v>809</v>
      </c>
      <c r="I92" s="184" t="s">
        <v>782</v>
      </c>
      <c r="J92" s="184">
        <v>255</v>
      </c>
      <c r="K92" s="196"/>
    </row>
    <row r="93" spans="2:11" customFormat="1" ht="15" customHeight="1">
      <c r="B93" s="207"/>
      <c r="C93" s="184" t="s">
        <v>810</v>
      </c>
      <c r="D93" s="184"/>
      <c r="E93" s="184"/>
      <c r="F93" s="205" t="s">
        <v>780</v>
      </c>
      <c r="G93" s="206"/>
      <c r="H93" s="184" t="s">
        <v>811</v>
      </c>
      <c r="I93" s="184" t="s">
        <v>812</v>
      </c>
      <c r="J93" s="184"/>
      <c r="K93" s="196"/>
    </row>
    <row r="94" spans="2:11" customFormat="1" ht="15" customHeight="1">
      <c r="B94" s="207"/>
      <c r="C94" s="184" t="s">
        <v>813</v>
      </c>
      <c r="D94" s="184"/>
      <c r="E94" s="184"/>
      <c r="F94" s="205" t="s">
        <v>780</v>
      </c>
      <c r="G94" s="206"/>
      <c r="H94" s="184" t="s">
        <v>814</v>
      </c>
      <c r="I94" s="184" t="s">
        <v>815</v>
      </c>
      <c r="J94" s="184"/>
      <c r="K94" s="196"/>
    </row>
    <row r="95" spans="2:11" customFormat="1" ht="15" customHeight="1">
      <c r="B95" s="207"/>
      <c r="C95" s="184" t="s">
        <v>816</v>
      </c>
      <c r="D95" s="184"/>
      <c r="E95" s="184"/>
      <c r="F95" s="205" t="s">
        <v>780</v>
      </c>
      <c r="G95" s="206"/>
      <c r="H95" s="184" t="s">
        <v>816</v>
      </c>
      <c r="I95" s="184" t="s">
        <v>815</v>
      </c>
      <c r="J95" s="184"/>
      <c r="K95" s="196"/>
    </row>
    <row r="96" spans="2:11" customFormat="1" ht="15" customHeight="1">
      <c r="B96" s="207"/>
      <c r="C96" s="184" t="s">
        <v>40</v>
      </c>
      <c r="D96" s="184"/>
      <c r="E96" s="184"/>
      <c r="F96" s="205" t="s">
        <v>780</v>
      </c>
      <c r="G96" s="206"/>
      <c r="H96" s="184" t="s">
        <v>817</v>
      </c>
      <c r="I96" s="184" t="s">
        <v>815</v>
      </c>
      <c r="J96" s="184"/>
      <c r="K96" s="196"/>
    </row>
    <row r="97" spans="2:11" customFormat="1" ht="15" customHeight="1">
      <c r="B97" s="207"/>
      <c r="C97" s="184" t="s">
        <v>50</v>
      </c>
      <c r="D97" s="184"/>
      <c r="E97" s="184"/>
      <c r="F97" s="205" t="s">
        <v>780</v>
      </c>
      <c r="G97" s="206"/>
      <c r="H97" s="184" t="s">
        <v>818</v>
      </c>
      <c r="I97" s="184" t="s">
        <v>815</v>
      </c>
      <c r="J97" s="184"/>
      <c r="K97" s="196"/>
    </row>
    <row r="98" spans="2:11" customFormat="1" ht="15" customHeight="1">
      <c r="B98" s="208"/>
      <c r="C98" s="209"/>
      <c r="D98" s="209"/>
      <c r="E98" s="209"/>
      <c r="F98" s="209"/>
      <c r="G98" s="209"/>
      <c r="H98" s="209"/>
      <c r="I98" s="209"/>
      <c r="J98" s="209"/>
      <c r="K98" s="210"/>
    </row>
    <row r="99" spans="2:11" customFormat="1" ht="18.75" customHeight="1">
      <c r="B99" s="211"/>
      <c r="C99" s="212"/>
      <c r="D99" s="212"/>
      <c r="E99" s="212"/>
      <c r="F99" s="212"/>
      <c r="G99" s="212"/>
      <c r="H99" s="212"/>
      <c r="I99" s="212"/>
      <c r="J99" s="212"/>
      <c r="K99" s="211"/>
    </row>
    <row r="100" spans="2:11" customFormat="1" ht="18.75" customHeight="1"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</row>
    <row r="101" spans="2:11" customFormat="1" ht="7.5" customHeight="1">
      <c r="B101" s="192"/>
      <c r="C101" s="193"/>
      <c r="D101" s="193"/>
      <c r="E101" s="193"/>
      <c r="F101" s="193"/>
      <c r="G101" s="193"/>
      <c r="H101" s="193"/>
      <c r="I101" s="193"/>
      <c r="J101" s="193"/>
      <c r="K101" s="194"/>
    </row>
    <row r="102" spans="2:11" customFormat="1" ht="45" customHeight="1">
      <c r="B102" s="195"/>
      <c r="C102" s="303" t="s">
        <v>819</v>
      </c>
      <c r="D102" s="303"/>
      <c r="E102" s="303"/>
      <c r="F102" s="303"/>
      <c r="G102" s="303"/>
      <c r="H102" s="303"/>
      <c r="I102" s="303"/>
      <c r="J102" s="303"/>
      <c r="K102" s="196"/>
    </row>
    <row r="103" spans="2:11" customFormat="1" ht="17.25" customHeight="1">
      <c r="B103" s="195"/>
      <c r="C103" s="197" t="s">
        <v>774</v>
      </c>
      <c r="D103" s="197"/>
      <c r="E103" s="197"/>
      <c r="F103" s="197" t="s">
        <v>775</v>
      </c>
      <c r="G103" s="198"/>
      <c r="H103" s="197" t="s">
        <v>56</v>
      </c>
      <c r="I103" s="197" t="s">
        <v>59</v>
      </c>
      <c r="J103" s="197" t="s">
        <v>776</v>
      </c>
      <c r="K103" s="196"/>
    </row>
    <row r="104" spans="2:11" customFormat="1" ht="17.25" customHeight="1">
      <c r="B104" s="195"/>
      <c r="C104" s="199" t="s">
        <v>777</v>
      </c>
      <c r="D104" s="199"/>
      <c r="E104" s="199"/>
      <c r="F104" s="200" t="s">
        <v>778</v>
      </c>
      <c r="G104" s="201"/>
      <c r="H104" s="199"/>
      <c r="I104" s="199"/>
      <c r="J104" s="199" t="s">
        <v>779</v>
      </c>
      <c r="K104" s="196"/>
    </row>
    <row r="105" spans="2:11" customFormat="1" ht="5.25" customHeight="1">
      <c r="B105" s="195"/>
      <c r="C105" s="197"/>
      <c r="D105" s="197"/>
      <c r="E105" s="197"/>
      <c r="F105" s="197"/>
      <c r="G105" s="213"/>
      <c r="H105" s="197"/>
      <c r="I105" s="197"/>
      <c r="J105" s="197"/>
      <c r="K105" s="196"/>
    </row>
    <row r="106" spans="2:11" customFormat="1" ht="15" customHeight="1">
      <c r="B106" s="195"/>
      <c r="C106" s="184" t="s">
        <v>55</v>
      </c>
      <c r="D106" s="204"/>
      <c r="E106" s="204"/>
      <c r="F106" s="205" t="s">
        <v>780</v>
      </c>
      <c r="G106" s="184"/>
      <c r="H106" s="184" t="s">
        <v>820</v>
      </c>
      <c r="I106" s="184" t="s">
        <v>782</v>
      </c>
      <c r="J106" s="184">
        <v>20</v>
      </c>
      <c r="K106" s="196"/>
    </row>
    <row r="107" spans="2:11" customFormat="1" ht="15" customHeight="1">
      <c r="B107" s="195"/>
      <c r="C107" s="184" t="s">
        <v>783</v>
      </c>
      <c r="D107" s="184"/>
      <c r="E107" s="184"/>
      <c r="F107" s="205" t="s">
        <v>780</v>
      </c>
      <c r="G107" s="184"/>
      <c r="H107" s="184" t="s">
        <v>820</v>
      </c>
      <c r="I107" s="184" t="s">
        <v>782</v>
      </c>
      <c r="J107" s="184">
        <v>120</v>
      </c>
      <c r="K107" s="196"/>
    </row>
    <row r="108" spans="2:11" customFormat="1" ht="15" customHeight="1">
      <c r="B108" s="207"/>
      <c r="C108" s="184" t="s">
        <v>785</v>
      </c>
      <c r="D108" s="184"/>
      <c r="E108" s="184"/>
      <c r="F108" s="205" t="s">
        <v>786</v>
      </c>
      <c r="G108" s="184"/>
      <c r="H108" s="184" t="s">
        <v>820</v>
      </c>
      <c r="I108" s="184" t="s">
        <v>782</v>
      </c>
      <c r="J108" s="184">
        <v>50</v>
      </c>
      <c r="K108" s="196"/>
    </row>
    <row r="109" spans="2:11" customFormat="1" ht="15" customHeight="1">
      <c r="B109" s="207"/>
      <c r="C109" s="184" t="s">
        <v>788</v>
      </c>
      <c r="D109" s="184"/>
      <c r="E109" s="184"/>
      <c r="F109" s="205" t="s">
        <v>780</v>
      </c>
      <c r="G109" s="184"/>
      <c r="H109" s="184" t="s">
        <v>820</v>
      </c>
      <c r="I109" s="184" t="s">
        <v>790</v>
      </c>
      <c r="J109" s="184"/>
      <c r="K109" s="196"/>
    </row>
    <row r="110" spans="2:11" customFormat="1" ht="15" customHeight="1">
      <c r="B110" s="207"/>
      <c r="C110" s="184" t="s">
        <v>799</v>
      </c>
      <c r="D110" s="184"/>
      <c r="E110" s="184"/>
      <c r="F110" s="205" t="s">
        <v>786</v>
      </c>
      <c r="G110" s="184"/>
      <c r="H110" s="184" t="s">
        <v>820</v>
      </c>
      <c r="I110" s="184" t="s">
        <v>782</v>
      </c>
      <c r="J110" s="184">
        <v>50</v>
      </c>
      <c r="K110" s="196"/>
    </row>
    <row r="111" spans="2:11" customFormat="1" ht="15" customHeight="1">
      <c r="B111" s="207"/>
      <c r="C111" s="184" t="s">
        <v>807</v>
      </c>
      <c r="D111" s="184"/>
      <c r="E111" s="184"/>
      <c r="F111" s="205" t="s">
        <v>786</v>
      </c>
      <c r="G111" s="184"/>
      <c r="H111" s="184" t="s">
        <v>820</v>
      </c>
      <c r="I111" s="184" t="s">
        <v>782</v>
      </c>
      <c r="J111" s="184">
        <v>50</v>
      </c>
      <c r="K111" s="196"/>
    </row>
    <row r="112" spans="2:11" customFormat="1" ht="15" customHeight="1">
      <c r="B112" s="207"/>
      <c r="C112" s="184" t="s">
        <v>805</v>
      </c>
      <c r="D112" s="184"/>
      <c r="E112" s="184"/>
      <c r="F112" s="205" t="s">
        <v>786</v>
      </c>
      <c r="G112" s="184"/>
      <c r="H112" s="184" t="s">
        <v>820</v>
      </c>
      <c r="I112" s="184" t="s">
        <v>782</v>
      </c>
      <c r="J112" s="184">
        <v>50</v>
      </c>
      <c r="K112" s="196"/>
    </row>
    <row r="113" spans="2:11" customFormat="1" ht="15" customHeight="1">
      <c r="B113" s="207"/>
      <c r="C113" s="184" t="s">
        <v>55</v>
      </c>
      <c r="D113" s="184"/>
      <c r="E113" s="184"/>
      <c r="F113" s="205" t="s">
        <v>780</v>
      </c>
      <c r="G113" s="184"/>
      <c r="H113" s="184" t="s">
        <v>821</v>
      </c>
      <c r="I113" s="184" t="s">
        <v>782</v>
      </c>
      <c r="J113" s="184">
        <v>20</v>
      </c>
      <c r="K113" s="196"/>
    </row>
    <row r="114" spans="2:11" customFormat="1" ht="15" customHeight="1">
      <c r="B114" s="207"/>
      <c r="C114" s="184" t="s">
        <v>822</v>
      </c>
      <c r="D114" s="184"/>
      <c r="E114" s="184"/>
      <c r="F114" s="205" t="s">
        <v>780</v>
      </c>
      <c r="G114" s="184"/>
      <c r="H114" s="184" t="s">
        <v>823</v>
      </c>
      <c r="I114" s="184" t="s">
        <v>782</v>
      </c>
      <c r="J114" s="184">
        <v>120</v>
      </c>
      <c r="K114" s="196"/>
    </row>
    <row r="115" spans="2:11" customFormat="1" ht="15" customHeight="1">
      <c r="B115" s="207"/>
      <c r="C115" s="184" t="s">
        <v>40</v>
      </c>
      <c r="D115" s="184"/>
      <c r="E115" s="184"/>
      <c r="F115" s="205" t="s">
        <v>780</v>
      </c>
      <c r="G115" s="184"/>
      <c r="H115" s="184" t="s">
        <v>824</v>
      </c>
      <c r="I115" s="184" t="s">
        <v>815</v>
      </c>
      <c r="J115" s="184"/>
      <c r="K115" s="196"/>
    </row>
    <row r="116" spans="2:11" customFormat="1" ht="15" customHeight="1">
      <c r="B116" s="207"/>
      <c r="C116" s="184" t="s">
        <v>50</v>
      </c>
      <c r="D116" s="184"/>
      <c r="E116" s="184"/>
      <c r="F116" s="205" t="s">
        <v>780</v>
      </c>
      <c r="G116" s="184"/>
      <c r="H116" s="184" t="s">
        <v>825</v>
      </c>
      <c r="I116" s="184" t="s">
        <v>815</v>
      </c>
      <c r="J116" s="184"/>
      <c r="K116" s="196"/>
    </row>
    <row r="117" spans="2:11" customFormat="1" ht="15" customHeight="1">
      <c r="B117" s="207"/>
      <c r="C117" s="184" t="s">
        <v>59</v>
      </c>
      <c r="D117" s="184"/>
      <c r="E117" s="184"/>
      <c r="F117" s="205" t="s">
        <v>780</v>
      </c>
      <c r="G117" s="184"/>
      <c r="H117" s="184" t="s">
        <v>826</v>
      </c>
      <c r="I117" s="184" t="s">
        <v>827</v>
      </c>
      <c r="J117" s="184"/>
      <c r="K117" s="196"/>
    </row>
    <row r="118" spans="2:11" customFormat="1" ht="15" customHeight="1">
      <c r="B118" s="208"/>
      <c r="C118" s="214"/>
      <c r="D118" s="214"/>
      <c r="E118" s="214"/>
      <c r="F118" s="214"/>
      <c r="G118" s="214"/>
      <c r="H118" s="214"/>
      <c r="I118" s="214"/>
      <c r="J118" s="214"/>
      <c r="K118" s="210"/>
    </row>
    <row r="119" spans="2:11" customFormat="1" ht="18.75" customHeight="1">
      <c r="B119" s="215"/>
      <c r="C119" s="216"/>
      <c r="D119" s="216"/>
      <c r="E119" s="216"/>
      <c r="F119" s="217"/>
      <c r="G119" s="216"/>
      <c r="H119" s="216"/>
      <c r="I119" s="216"/>
      <c r="J119" s="216"/>
      <c r="K119" s="215"/>
    </row>
    <row r="120" spans="2:11" customFormat="1" ht="18.75" customHeight="1">
      <c r="B120" s="191"/>
      <c r="C120" s="191"/>
      <c r="D120" s="191"/>
      <c r="E120" s="191"/>
      <c r="F120" s="191"/>
      <c r="G120" s="191"/>
      <c r="H120" s="191"/>
      <c r="I120" s="191"/>
      <c r="J120" s="191"/>
      <c r="K120" s="191"/>
    </row>
    <row r="121" spans="2:11" customFormat="1" ht="7.5" customHeight="1">
      <c r="B121" s="218"/>
      <c r="C121" s="219"/>
      <c r="D121" s="219"/>
      <c r="E121" s="219"/>
      <c r="F121" s="219"/>
      <c r="G121" s="219"/>
      <c r="H121" s="219"/>
      <c r="I121" s="219"/>
      <c r="J121" s="219"/>
      <c r="K121" s="220"/>
    </row>
    <row r="122" spans="2:11" customFormat="1" ht="45" customHeight="1">
      <c r="B122" s="221"/>
      <c r="C122" s="301" t="s">
        <v>828</v>
      </c>
      <c r="D122" s="301"/>
      <c r="E122" s="301"/>
      <c r="F122" s="301"/>
      <c r="G122" s="301"/>
      <c r="H122" s="301"/>
      <c r="I122" s="301"/>
      <c r="J122" s="301"/>
      <c r="K122" s="222"/>
    </row>
    <row r="123" spans="2:11" customFormat="1" ht="17.25" customHeight="1">
      <c r="B123" s="223"/>
      <c r="C123" s="197" t="s">
        <v>774</v>
      </c>
      <c r="D123" s="197"/>
      <c r="E123" s="197"/>
      <c r="F123" s="197" t="s">
        <v>775</v>
      </c>
      <c r="G123" s="198"/>
      <c r="H123" s="197" t="s">
        <v>56</v>
      </c>
      <c r="I123" s="197" t="s">
        <v>59</v>
      </c>
      <c r="J123" s="197" t="s">
        <v>776</v>
      </c>
      <c r="K123" s="224"/>
    </row>
    <row r="124" spans="2:11" customFormat="1" ht="17.25" customHeight="1">
      <c r="B124" s="223"/>
      <c r="C124" s="199" t="s">
        <v>777</v>
      </c>
      <c r="D124" s="199"/>
      <c r="E124" s="199"/>
      <c r="F124" s="200" t="s">
        <v>778</v>
      </c>
      <c r="G124" s="201"/>
      <c r="H124" s="199"/>
      <c r="I124" s="199"/>
      <c r="J124" s="199" t="s">
        <v>779</v>
      </c>
      <c r="K124" s="224"/>
    </row>
    <row r="125" spans="2:11" customFormat="1" ht="5.25" customHeight="1">
      <c r="B125" s="225"/>
      <c r="C125" s="202"/>
      <c r="D125" s="202"/>
      <c r="E125" s="202"/>
      <c r="F125" s="202"/>
      <c r="G125" s="226"/>
      <c r="H125" s="202"/>
      <c r="I125" s="202"/>
      <c r="J125" s="202"/>
      <c r="K125" s="227"/>
    </row>
    <row r="126" spans="2:11" customFormat="1" ht="15" customHeight="1">
      <c r="B126" s="225"/>
      <c r="C126" s="184" t="s">
        <v>783</v>
      </c>
      <c r="D126" s="204"/>
      <c r="E126" s="204"/>
      <c r="F126" s="205" t="s">
        <v>780</v>
      </c>
      <c r="G126" s="184"/>
      <c r="H126" s="184" t="s">
        <v>820</v>
      </c>
      <c r="I126" s="184" t="s">
        <v>782</v>
      </c>
      <c r="J126" s="184">
        <v>120</v>
      </c>
      <c r="K126" s="228"/>
    </row>
    <row r="127" spans="2:11" customFormat="1" ht="15" customHeight="1">
      <c r="B127" s="225"/>
      <c r="C127" s="184" t="s">
        <v>829</v>
      </c>
      <c r="D127" s="184"/>
      <c r="E127" s="184"/>
      <c r="F127" s="205" t="s">
        <v>780</v>
      </c>
      <c r="G127" s="184"/>
      <c r="H127" s="184" t="s">
        <v>830</v>
      </c>
      <c r="I127" s="184" t="s">
        <v>782</v>
      </c>
      <c r="J127" s="184" t="s">
        <v>831</v>
      </c>
      <c r="K127" s="228"/>
    </row>
    <row r="128" spans="2:11" customFormat="1" ht="15" customHeight="1">
      <c r="B128" s="225"/>
      <c r="C128" s="184" t="s">
        <v>728</v>
      </c>
      <c r="D128" s="184"/>
      <c r="E128" s="184"/>
      <c r="F128" s="205" t="s">
        <v>780</v>
      </c>
      <c r="G128" s="184"/>
      <c r="H128" s="184" t="s">
        <v>832</v>
      </c>
      <c r="I128" s="184" t="s">
        <v>782</v>
      </c>
      <c r="J128" s="184" t="s">
        <v>831</v>
      </c>
      <c r="K128" s="228"/>
    </row>
    <row r="129" spans="2:11" customFormat="1" ht="15" customHeight="1">
      <c r="B129" s="225"/>
      <c r="C129" s="184" t="s">
        <v>791</v>
      </c>
      <c r="D129" s="184"/>
      <c r="E129" s="184"/>
      <c r="F129" s="205" t="s">
        <v>786</v>
      </c>
      <c r="G129" s="184"/>
      <c r="H129" s="184" t="s">
        <v>792</v>
      </c>
      <c r="I129" s="184" t="s">
        <v>782</v>
      </c>
      <c r="J129" s="184">
        <v>15</v>
      </c>
      <c r="K129" s="228"/>
    </row>
    <row r="130" spans="2:11" customFormat="1" ht="15" customHeight="1">
      <c r="B130" s="225"/>
      <c r="C130" s="184" t="s">
        <v>793</v>
      </c>
      <c r="D130" s="184"/>
      <c r="E130" s="184"/>
      <c r="F130" s="205" t="s">
        <v>786</v>
      </c>
      <c r="G130" s="184"/>
      <c r="H130" s="184" t="s">
        <v>794</v>
      </c>
      <c r="I130" s="184" t="s">
        <v>782</v>
      </c>
      <c r="J130" s="184">
        <v>15</v>
      </c>
      <c r="K130" s="228"/>
    </row>
    <row r="131" spans="2:11" customFormat="1" ht="15" customHeight="1">
      <c r="B131" s="225"/>
      <c r="C131" s="184" t="s">
        <v>795</v>
      </c>
      <c r="D131" s="184"/>
      <c r="E131" s="184"/>
      <c r="F131" s="205" t="s">
        <v>786</v>
      </c>
      <c r="G131" s="184"/>
      <c r="H131" s="184" t="s">
        <v>796</v>
      </c>
      <c r="I131" s="184" t="s">
        <v>782</v>
      </c>
      <c r="J131" s="184">
        <v>20</v>
      </c>
      <c r="K131" s="228"/>
    </row>
    <row r="132" spans="2:11" customFormat="1" ht="15" customHeight="1">
      <c r="B132" s="225"/>
      <c r="C132" s="184" t="s">
        <v>797</v>
      </c>
      <c r="D132" s="184"/>
      <c r="E132" s="184"/>
      <c r="F132" s="205" t="s">
        <v>786</v>
      </c>
      <c r="G132" s="184"/>
      <c r="H132" s="184" t="s">
        <v>798</v>
      </c>
      <c r="I132" s="184" t="s">
        <v>782</v>
      </c>
      <c r="J132" s="184">
        <v>20</v>
      </c>
      <c r="K132" s="228"/>
    </row>
    <row r="133" spans="2:11" customFormat="1" ht="15" customHeight="1">
      <c r="B133" s="225"/>
      <c r="C133" s="184" t="s">
        <v>785</v>
      </c>
      <c r="D133" s="184"/>
      <c r="E133" s="184"/>
      <c r="F133" s="205" t="s">
        <v>786</v>
      </c>
      <c r="G133" s="184"/>
      <c r="H133" s="184" t="s">
        <v>820</v>
      </c>
      <c r="I133" s="184" t="s">
        <v>782</v>
      </c>
      <c r="J133" s="184">
        <v>50</v>
      </c>
      <c r="K133" s="228"/>
    </row>
    <row r="134" spans="2:11" customFormat="1" ht="15" customHeight="1">
      <c r="B134" s="225"/>
      <c r="C134" s="184" t="s">
        <v>799</v>
      </c>
      <c r="D134" s="184"/>
      <c r="E134" s="184"/>
      <c r="F134" s="205" t="s">
        <v>786</v>
      </c>
      <c r="G134" s="184"/>
      <c r="H134" s="184" t="s">
        <v>820</v>
      </c>
      <c r="I134" s="184" t="s">
        <v>782</v>
      </c>
      <c r="J134" s="184">
        <v>50</v>
      </c>
      <c r="K134" s="228"/>
    </row>
    <row r="135" spans="2:11" customFormat="1" ht="15" customHeight="1">
      <c r="B135" s="225"/>
      <c r="C135" s="184" t="s">
        <v>805</v>
      </c>
      <c r="D135" s="184"/>
      <c r="E135" s="184"/>
      <c r="F135" s="205" t="s">
        <v>786</v>
      </c>
      <c r="G135" s="184"/>
      <c r="H135" s="184" t="s">
        <v>820</v>
      </c>
      <c r="I135" s="184" t="s">
        <v>782</v>
      </c>
      <c r="J135" s="184">
        <v>50</v>
      </c>
      <c r="K135" s="228"/>
    </row>
    <row r="136" spans="2:11" customFormat="1" ht="15" customHeight="1">
      <c r="B136" s="225"/>
      <c r="C136" s="184" t="s">
        <v>807</v>
      </c>
      <c r="D136" s="184"/>
      <c r="E136" s="184"/>
      <c r="F136" s="205" t="s">
        <v>786</v>
      </c>
      <c r="G136" s="184"/>
      <c r="H136" s="184" t="s">
        <v>820</v>
      </c>
      <c r="I136" s="184" t="s">
        <v>782</v>
      </c>
      <c r="J136" s="184">
        <v>50</v>
      </c>
      <c r="K136" s="228"/>
    </row>
    <row r="137" spans="2:11" customFormat="1" ht="15" customHeight="1">
      <c r="B137" s="225"/>
      <c r="C137" s="184" t="s">
        <v>808</v>
      </c>
      <c r="D137" s="184"/>
      <c r="E137" s="184"/>
      <c r="F137" s="205" t="s">
        <v>786</v>
      </c>
      <c r="G137" s="184"/>
      <c r="H137" s="184" t="s">
        <v>833</v>
      </c>
      <c r="I137" s="184" t="s">
        <v>782</v>
      </c>
      <c r="J137" s="184">
        <v>255</v>
      </c>
      <c r="K137" s="228"/>
    </row>
    <row r="138" spans="2:11" customFormat="1" ht="15" customHeight="1">
      <c r="B138" s="225"/>
      <c r="C138" s="184" t="s">
        <v>810</v>
      </c>
      <c r="D138" s="184"/>
      <c r="E138" s="184"/>
      <c r="F138" s="205" t="s">
        <v>780</v>
      </c>
      <c r="G138" s="184"/>
      <c r="H138" s="184" t="s">
        <v>834</v>
      </c>
      <c r="I138" s="184" t="s">
        <v>812</v>
      </c>
      <c r="J138" s="184"/>
      <c r="K138" s="228"/>
    </row>
    <row r="139" spans="2:11" customFormat="1" ht="15" customHeight="1">
      <c r="B139" s="225"/>
      <c r="C139" s="184" t="s">
        <v>813</v>
      </c>
      <c r="D139" s="184"/>
      <c r="E139" s="184"/>
      <c r="F139" s="205" t="s">
        <v>780</v>
      </c>
      <c r="G139" s="184"/>
      <c r="H139" s="184" t="s">
        <v>835</v>
      </c>
      <c r="I139" s="184" t="s">
        <v>815</v>
      </c>
      <c r="J139" s="184"/>
      <c r="K139" s="228"/>
    </row>
    <row r="140" spans="2:11" customFormat="1" ht="15" customHeight="1">
      <c r="B140" s="225"/>
      <c r="C140" s="184" t="s">
        <v>816</v>
      </c>
      <c r="D140" s="184"/>
      <c r="E140" s="184"/>
      <c r="F140" s="205" t="s">
        <v>780</v>
      </c>
      <c r="G140" s="184"/>
      <c r="H140" s="184" t="s">
        <v>816</v>
      </c>
      <c r="I140" s="184" t="s">
        <v>815</v>
      </c>
      <c r="J140" s="184"/>
      <c r="K140" s="228"/>
    </row>
    <row r="141" spans="2:11" customFormat="1" ht="15" customHeight="1">
      <c r="B141" s="225"/>
      <c r="C141" s="184" t="s">
        <v>40</v>
      </c>
      <c r="D141" s="184"/>
      <c r="E141" s="184"/>
      <c r="F141" s="205" t="s">
        <v>780</v>
      </c>
      <c r="G141" s="184"/>
      <c r="H141" s="184" t="s">
        <v>836</v>
      </c>
      <c r="I141" s="184" t="s">
        <v>815</v>
      </c>
      <c r="J141" s="184"/>
      <c r="K141" s="228"/>
    </row>
    <row r="142" spans="2:11" customFormat="1" ht="15" customHeight="1">
      <c r="B142" s="225"/>
      <c r="C142" s="184" t="s">
        <v>837</v>
      </c>
      <c r="D142" s="184"/>
      <c r="E142" s="184"/>
      <c r="F142" s="205" t="s">
        <v>780</v>
      </c>
      <c r="G142" s="184"/>
      <c r="H142" s="184" t="s">
        <v>838</v>
      </c>
      <c r="I142" s="184" t="s">
        <v>815</v>
      </c>
      <c r="J142" s="184"/>
      <c r="K142" s="228"/>
    </row>
    <row r="143" spans="2:11" customFormat="1" ht="15" customHeight="1">
      <c r="B143" s="229"/>
      <c r="C143" s="230"/>
      <c r="D143" s="230"/>
      <c r="E143" s="230"/>
      <c r="F143" s="230"/>
      <c r="G143" s="230"/>
      <c r="H143" s="230"/>
      <c r="I143" s="230"/>
      <c r="J143" s="230"/>
      <c r="K143" s="231"/>
    </row>
    <row r="144" spans="2:11" customFormat="1" ht="18.75" customHeight="1">
      <c r="B144" s="216"/>
      <c r="C144" s="216"/>
      <c r="D144" s="216"/>
      <c r="E144" s="216"/>
      <c r="F144" s="217"/>
      <c r="G144" s="216"/>
      <c r="H144" s="216"/>
      <c r="I144" s="216"/>
      <c r="J144" s="216"/>
      <c r="K144" s="216"/>
    </row>
    <row r="145" spans="2:11" customFormat="1" ht="18.75" customHeight="1">
      <c r="B145" s="191"/>
      <c r="C145" s="191"/>
      <c r="D145" s="191"/>
      <c r="E145" s="191"/>
      <c r="F145" s="191"/>
      <c r="G145" s="191"/>
      <c r="H145" s="191"/>
      <c r="I145" s="191"/>
      <c r="J145" s="191"/>
      <c r="K145" s="191"/>
    </row>
    <row r="146" spans="2:11" customFormat="1" ht="7.5" customHeight="1">
      <c r="B146" s="192"/>
      <c r="C146" s="193"/>
      <c r="D146" s="193"/>
      <c r="E146" s="193"/>
      <c r="F146" s="193"/>
      <c r="G146" s="193"/>
      <c r="H146" s="193"/>
      <c r="I146" s="193"/>
      <c r="J146" s="193"/>
      <c r="K146" s="194"/>
    </row>
    <row r="147" spans="2:11" customFormat="1" ht="45" customHeight="1">
      <c r="B147" s="195"/>
      <c r="C147" s="303" t="s">
        <v>839</v>
      </c>
      <c r="D147" s="303"/>
      <c r="E147" s="303"/>
      <c r="F147" s="303"/>
      <c r="G147" s="303"/>
      <c r="H147" s="303"/>
      <c r="I147" s="303"/>
      <c r="J147" s="303"/>
      <c r="K147" s="196"/>
    </row>
    <row r="148" spans="2:11" customFormat="1" ht="17.25" customHeight="1">
      <c r="B148" s="195"/>
      <c r="C148" s="197" t="s">
        <v>774</v>
      </c>
      <c r="D148" s="197"/>
      <c r="E148" s="197"/>
      <c r="F148" s="197" t="s">
        <v>775</v>
      </c>
      <c r="G148" s="198"/>
      <c r="H148" s="197" t="s">
        <v>56</v>
      </c>
      <c r="I148" s="197" t="s">
        <v>59</v>
      </c>
      <c r="J148" s="197" t="s">
        <v>776</v>
      </c>
      <c r="K148" s="196"/>
    </row>
    <row r="149" spans="2:11" customFormat="1" ht="17.25" customHeight="1">
      <c r="B149" s="195"/>
      <c r="C149" s="199" t="s">
        <v>777</v>
      </c>
      <c r="D149" s="199"/>
      <c r="E149" s="199"/>
      <c r="F149" s="200" t="s">
        <v>778</v>
      </c>
      <c r="G149" s="201"/>
      <c r="H149" s="199"/>
      <c r="I149" s="199"/>
      <c r="J149" s="199" t="s">
        <v>779</v>
      </c>
      <c r="K149" s="196"/>
    </row>
    <row r="150" spans="2:11" customFormat="1" ht="5.25" customHeight="1">
      <c r="B150" s="207"/>
      <c r="C150" s="202"/>
      <c r="D150" s="202"/>
      <c r="E150" s="202"/>
      <c r="F150" s="202"/>
      <c r="G150" s="203"/>
      <c r="H150" s="202"/>
      <c r="I150" s="202"/>
      <c r="J150" s="202"/>
      <c r="K150" s="228"/>
    </row>
    <row r="151" spans="2:11" customFormat="1" ht="15" customHeight="1">
      <c r="B151" s="207"/>
      <c r="C151" s="232" t="s">
        <v>783</v>
      </c>
      <c r="D151" s="184"/>
      <c r="E151" s="184"/>
      <c r="F151" s="233" t="s">
        <v>780</v>
      </c>
      <c r="G151" s="184"/>
      <c r="H151" s="232" t="s">
        <v>820</v>
      </c>
      <c r="I151" s="232" t="s">
        <v>782</v>
      </c>
      <c r="J151" s="232">
        <v>120</v>
      </c>
      <c r="K151" s="228"/>
    </row>
    <row r="152" spans="2:11" customFormat="1" ht="15" customHeight="1">
      <c r="B152" s="207"/>
      <c r="C152" s="232" t="s">
        <v>829</v>
      </c>
      <c r="D152" s="184"/>
      <c r="E152" s="184"/>
      <c r="F152" s="233" t="s">
        <v>780</v>
      </c>
      <c r="G152" s="184"/>
      <c r="H152" s="232" t="s">
        <v>840</v>
      </c>
      <c r="I152" s="232" t="s">
        <v>782</v>
      </c>
      <c r="J152" s="232" t="s">
        <v>831</v>
      </c>
      <c r="K152" s="228"/>
    </row>
    <row r="153" spans="2:11" customFormat="1" ht="15" customHeight="1">
      <c r="B153" s="207"/>
      <c r="C153" s="232" t="s">
        <v>728</v>
      </c>
      <c r="D153" s="184"/>
      <c r="E153" s="184"/>
      <c r="F153" s="233" t="s">
        <v>780</v>
      </c>
      <c r="G153" s="184"/>
      <c r="H153" s="232" t="s">
        <v>841</v>
      </c>
      <c r="I153" s="232" t="s">
        <v>782</v>
      </c>
      <c r="J153" s="232" t="s">
        <v>831</v>
      </c>
      <c r="K153" s="228"/>
    </row>
    <row r="154" spans="2:11" customFormat="1" ht="15" customHeight="1">
      <c r="B154" s="207"/>
      <c r="C154" s="232" t="s">
        <v>785</v>
      </c>
      <c r="D154" s="184"/>
      <c r="E154" s="184"/>
      <c r="F154" s="233" t="s">
        <v>786</v>
      </c>
      <c r="G154" s="184"/>
      <c r="H154" s="232" t="s">
        <v>820</v>
      </c>
      <c r="I154" s="232" t="s">
        <v>782</v>
      </c>
      <c r="J154" s="232">
        <v>50</v>
      </c>
      <c r="K154" s="228"/>
    </row>
    <row r="155" spans="2:11" customFormat="1" ht="15" customHeight="1">
      <c r="B155" s="207"/>
      <c r="C155" s="232" t="s">
        <v>788</v>
      </c>
      <c r="D155" s="184"/>
      <c r="E155" s="184"/>
      <c r="F155" s="233" t="s">
        <v>780</v>
      </c>
      <c r="G155" s="184"/>
      <c r="H155" s="232" t="s">
        <v>820</v>
      </c>
      <c r="I155" s="232" t="s">
        <v>790</v>
      </c>
      <c r="J155" s="232"/>
      <c r="K155" s="228"/>
    </row>
    <row r="156" spans="2:11" customFormat="1" ht="15" customHeight="1">
      <c r="B156" s="207"/>
      <c r="C156" s="232" t="s">
        <v>799</v>
      </c>
      <c r="D156" s="184"/>
      <c r="E156" s="184"/>
      <c r="F156" s="233" t="s">
        <v>786</v>
      </c>
      <c r="G156" s="184"/>
      <c r="H156" s="232" t="s">
        <v>820</v>
      </c>
      <c r="I156" s="232" t="s">
        <v>782</v>
      </c>
      <c r="J156" s="232">
        <v>50</v>
      </c>
      <c r="K156" s="228"/>
    </row>
    <row r="157" spans="2:11" customFormat="1" ht="15" customHeight="1">
      <c r="B157" s="207"/>
      <c r="C157" s="232" t="s">
        <v>807</v>
      </c>
      <c r="D157" s="184"/>
      <c r="E157" s="184"/>
      <c r="F157" s="233" t="s">
        <v>786</v>
      </c>
      <c r="G157" s="184"/>
      <c r="H157" s="232" t="s">
        <v>820</v>
      </c>
      <c r="I157" s="232" t="s">
        <v>782</v>
      </c>
      <c r="J157" s="232">
        <v>50</v>
      </c>
      <c r="K157" s="228"/>
    </row>
    <row r="158" spans="2:11" customFormat="1" ht="15" customHeight="1">
      <c r="B158" s="207"/>
      <c r="C158" s="232" t="s">
        <v>805</v>
      </c>
      <c r="D158" s="184"/>
      <c r="E158" s="184"/>
      <c r="F158" s="233" t="s">
        <v>786</v>
      </c>
      <c r="G158" s="184"/>
      <c r="H158" s="232" t="s">
        <v>820</v>
      </c>
      <c r="I158" s="232" t="s">
        <v>782</v>
      </c>
      <c r="J158" s="232">
        <v>50</v>
      </c>
      <c r="K158" s="228"/>
    </row>
    <row r="159" spans="2:11" customFormat="1" ht="15" customHeight="1">
      <c r="B159" s="207"/>
      <c r="C159" s="232" t="s">
        <v>99</v>
      </c>
      <c r="D159" s="184"/>
      <c r="E159" s="184"/>
      <c r="F159" s="233" t="s">
        <v>780</v>
      </c>
      <c r="G159" s="184"/>
      <c r="H159" s="232" t="s">
        <v>842</v>
      </c>
      <c r="I159" s="232" t="s">
        <v>782</v>
      </c>
      <c r="J159" s="232" t="s">
        <v>843</v>
      </c>
      <c r="K159" s="228"/>
    </row>
    <row r="160" spans="2:11" customFormat="1" ht="15" customHeight="1">
      <c r="B160" s="207"/>
      <c r="C160" s="232" t="s">
        <v>844</v>
      </c>
      <c r="D160" s="184"/>
      <c r="E160" s="184"/>
      <c r="F160" s="233" t="s">
        <v>780</v>
      </c>
      <c r="G160" s="184"/>
      <c r="H160" s="232" t="s">
        <v>845</v>
      </c>
      <c r="I160" s="232" t="s">
        <v>815</v>
      </c>
      <c r="J160" s="232"/>
      <c r="K160" s="228"/>
    </row>
    <row r="161" spans="2:11" customFormat="1" ht="15" customHeight="1">
      <c r="B161" s="234"/>
      <c r="C161" s="235"/>
      <c r="D161" s="235"/>
      <c r="E161" s="235"/>
      <c r="F161" s="235"/>
      <c r="G161" s="235"/>
      <c r="H161" s="235"/>
      <c r="I161" s="235"/>
      <c r="J161" s="235"/>
      <c r="K161" s="236"/>
    </row>
    <row r="162" spans="2:11" customFormat="1" ht="18.75" customHeight="1">
      <c r="B162" s="216"/>
      <c r="C162" s="226"/>
      <c r="D162" s="226"/>
      <c r="E162" s="226"/>
      <c r="F162" s="237"/>
      <c r="G162" s="226"/>
      <c r="H162" s="226"/>
      <c r="I162" s="226"/>
      <c r="J162" s="226"/>
      <c r="K162" s="216"/>
    </row>
    <row r="163" spans="2:11" customFormat="1" ht="18.75" customHeight="1">
      <c r="B163" s="216"/>
      <c r="C163" s="226"/>
      <c r="D163" s="226"/>
      <c r="E163" s="226"/>
      <c r="F163" s="237"/>
      <c r="G163" s="226"/>
      <c r="H163" s="226"/>
      <c r="I163" s="226"/>
      <c r="J163" s="226"/>
      <c r="K163" s="216"/>
    </row>
    <row r="164" spans="2:11" customFormat="1" ht="18.75" customHeight="1">
      <c r="B164" s="216"/>
      <c r="C164" s="226"/>
      <c r="D164" s="226"/>
      <c r="E164" s="226"/>
      <c r="F164" s="237"/>
      <c r="G164" s="226"/>
      <c r="H164" s="226"/>
      <c r="I164" s="226"/>
      <c r="J164" s="226"/>
      <c r="K164" s="216"/>
    </row>
    <row r="165" spans="2:11" customFormat="1" ht="18.75" customHeight="1">
      <c r="B165" s="216"/>
      <c r="C165" s="226"/>
      <c r="D165" s="226"/>
      <c r="E165" s="226"/>
      <c r="F165" s="237"/>
      <c r="G165" s="226"/>
      <c r="H165" s="226"/>
      <c r="I165" s="226"/>
      <c r="J165" s="226"/>
      <c r="K165" s="216"/>
    </row>
    <row r="166" spans="2:11" customFormat="1" ht="18.75" customHeight="1">
      <c r="B166" s="216"/>
      <c r="C166" s="226"/>
      <c r="D166" s="226"/>
      <c r="E166" s="226"/>
      <c r="F166" s="237"/>
      <c r="G166" s="226"/>
      <c r="H166" s="226"/>
      <c r="I166" s="226"/>
      <c r="J166" s="226"/>
      <c r="K166" s="216"/>
    </row>
    <row r="167" spans="2:11" customFormat="1" ht="18.75" customHeight="1">
      <c r="B167" s="216"/>
      <c r="C167" s="226"/>
      <c r="D167" s="226"/>
      <c r="E167" s="226"/>
      <c r="F167" s="237"/>
      <c r="G167" s="226"/>
      <c r="H167" s="226"/>
      <c r="I167" s="226"/>
      <c r="J167" s="226"/>
      <c r="K167" s="216"/>
    </row>
    <row r="168" spans="2:11" customFormat="1" ht="18.75" customHeight="1">
      <c r="B168" s="216"/>
      <c r="C168" s="226"/>
      <c r="D168" s="226"/>
      <c r="E168" s="226"/>
      <c r="F168" s="237"/>
      <c r="G168" s="226"/>
      <c r="H168" s="226"/>
      <c r="I168" s="226"/>
      <c r="J168" s="226"/>
      <c r="K168" s="216"/>
    </row>
    <row r="169" spans="2:11" customFormat="1" ht="18.75" customHeight="1">
      <c r="B169" s="191"/>
      <c r="C169" s="191"/>
      <c r="D169" s="191"/>
      <c r="E169" s="191"/>
      <c r="F169" s="191"/>
      <c r="G169" s="191"/>
      <c r="H169" s="191"/>
      <c r="I169" s="191"/>
      <c r="J169" s="191"/>
      <c r="K169" s="191"/>
    </row>
    <row r="170" spans="2:11" customFormat="1" ht="7.5" customHeight="1">
      <c r="B170" s="173"/>
      <c r="C170" s="174"/>
      <c r="D170" s="174"/>
      <c r="E170" s="174"/>
      <c r="F170" s="174"/>
      <c r="G170" s="174"/>
      <c r="H170" s="174"/>
      <c r="I170" s="174"/>
      <c r="J170" s="174"/>
      <c r="K170" s="175"/>
    </row>
    <row r="171" spans="2:11" customFormat="1" ht="45" customHeight="1">
      <c r="B171" s="176"/>
      <c r="C171" s="301" t="s">
        <v>846</v>
      </c>
      <c r="D171" s="301"/>
      <c r="E171" s="301"/>
      <c r="F171" s="301"/>
      <c r="G171" s="301"/>
      <c r="H171" s="301"/>
      <c r="I171" s="301"/>
      <c r="J171" s="301"/>
      <c r="K171" s="177"/>
    </row>
    <row r="172" spans="2:11" customFormat="1" ht="17.25" customHeight="1">
      <c r="B172" s="176"/>
      <c r="C172" s="197" t="s">
        <v>774</v>
      </c>
      <c r="D172" s="197"/>
      <c r="E172" s="197"/>
      <c r="F172" s="197" t="s">
        <v>775</v>
      </c>
      <c r="G172" s="238"/>
      <c r="H172" s="239" t="s">
        <v>56</v>
      </c>
      <c r="I172" s="239" t="s">
        <v>59</v>
      </c>
      <c r="J172" s="197" t="s">
        <v>776</v>
      </c>
      <c r="K172" s="177"/>
    </row>
    <row r="173" spans="2:11" customFormat="1" ht="17.25" customHeight="1">
      <c r="B173" s="178"/>
      <c r="C173" s="199" t="s">
        <v>777</v>
      </c>
      <c r="D173" s="199"/>
      <c r="E173" s="199"/>
      <c r="F173" s="200" t="s">
        <v>778</v>
      </c>
      <c r="G173" s="240"/>
      <c r="H173" s="241"/>
      <c r="I173" s="241"/>
      <c r="J173" s="199" t="s">
        <v>779</v>
      </c>
      <c r="K173" s="179"/>
    </row>
    <row r="174" spans="2:11" customFormat="1" ht="5.25" customHeight="1">
      <c r="B174" s="207"/>
      <c r="C174" s="202"/>
      <c r="D174" s="202"/>
      <c r="E174" s="202"/>
      <c r="F174" s="202"/>
      <c r="G174" s="203"/>
      <c r="H174" s="202"/>
      <c r="I174" s="202"/>
      <c r="J174" s="202"/>
      <c r="K174" s="228"/>
    </row>
    <row r="175" spans="2:11" customFormat="1" ht="15" customHeight="1">
      <c r="B175" s="207"/>
      <c r="C175" s="184" t="s">
        <v>783</v>
      </c>
      <c r="D175" s="184"/>
      <c r="E175" s="184"/>
      <c r="F175" s="205" t="s">
        <v>780</v>
      </c>
      <c r="G175" s="184"/>
      <c r="H175" s="184" t="s">
        <v>820</v>
      </c>
      <c r="I175" s="184" t="s">
        <v>782</v>
      </c>
      <c r="J175" s="184">
        <v>120</v>
      </c>
      <c r="K175" s="228"/>
    </row>
    <row r="176" spans="2:11" customFormat="1" ht="15" customHeight="1">
      <c r="B176" s="207"/>
      <c r="C176" s="184" t="s">
        <v>829</v>
      </c>
      <c r="D176" s="184"/>
      <c r="E176" s="184"/>
      <c r="F176" s="205" t="s">
        <v>780</v>
      </c>
      <c r="G176" s="184"/>
      <c r="H176" s="184" t="s">
        <v>830</v>
      </c>
      <c r="I176" s="184" t="s">
        <v>782</v>
      </c>
      <c r="J176" s="184" t="s">
        <v>831</v>
      </c>
      <c r="K176" s="228"/>
    </row>
    <row r="177" spans="2:11" customFormat="1" ht="15" customHeight="1">
      <c r="B177" s="207"/>
      <c r="C177" s="184" t="s">
        <v>728</v>
      </c>
      <c r="D177" s="184"/>
      <c r="E177" s="184"/>
      <c r="F177" s="205" t="s">
        <v>780</v>
      </c>
      <c r="G177" s="184"/>
      <c r="H177" s="184" t="s">
        <v>847</v>
      </c>
      <c r="I177" s="184" t="s">
        <v>782</v>
      </c>
      <c r="J177" s="184" t="s">
        <v>831</v>
      </c>
      <c r="K177" s="228"/>
    </row>
    <row r="178" spans="2:11" customFormat="1" ht="15" customHeight="1">
      <c r="B178" s="207"/>
      <c r="C178" s="184" t="s">
        <v>785</v>
      </c>
      <c r="D178" s="184"/>
      <c r="E178" s="184"/>
      <c r="F178" s="205" t="s">
        <v>786</v>
      </c>
      <c r="G178" s="184"/>
      <c r="H178" s="184" t="s">
        <v>847</v>
      </c>
      <c r="I178" s="184" t="s">
        <v>782</v>
      </c>
      <c r="J178" s="184">
        <v>50</v>
      </c>
      <c r="K178" s="228"/>
    </row>
    <row r="179" spans="2:11" customFormat="1" ht="15" customHeight="1">
      <c r="B179" s="207"/>
      <c r="C179" s="184" t="s">
        <v>788</v>
      </c>
      <c r="D179" s="184"/>
      <c r="E179" s="184"/>
      <c r="F179" s="205" t="s">
        <v>780</v>
      </c>
      <c r="G179" s="184"/>
      <c r="H179" s="184" t="s">
        <v>847</v>
      </c>
      <c r="I179" s="184" t="s">
        <v>790</v>
      </c>
      <c r="J179" s="184"/>
      <c r="K179" s="228"/>
    </row>
    <row r="180" spans="2:11" customFormat="1" ht="15" customHeight="1">
      <c r="B180" s="207"/>
      <c r="C180" s="184" t="s">
        <v>799</v>
      </c>
      <c r="D180" s="184"/>
      <c r="E180" s="184"/>
      <c r="F180" s="205" t="s">
        <v>786</v>
      </c>
      <c r="G180" s="184"/>
      <c r="H180" s="184" t="s">
        <v>847</v>
      </c>
      <c r="I180" s="184" t="s">
        <v>782</v>
      </c>
      <c r="J180" s="184">
        <v>50</v>
      </c>
      <c r="K180" s="228"/>
    </row>
    <row r="181" spans="2:11" customFormat="1" ht="15" customHeight="1">
      <c r="B181" s="207"/>
      <c r="C181" s="184" t="s">
        <v>807</v>
      </c>
      <c r="D181" s="184"/>
      <c r="E181" s="184"/>
      <c r="F181" s="205" t="s">
        <v>786</v>
      </c>
      <c r="G181" s="184"/>
      <c r="H181" s="184" t="s">
        <v>847</v>
      </c>
      <c r="I181" s="184" t="s">
        <v>782</v>
      </c>
      <c r="J181" s="184">
        <v>50</v>
      </c>
      <c r="K181" s="228"/>
    </row>
    <row r="182" spans="2:11" customFormat="1" ht="15" customHeight="1">
      <c r="B182" s="207"/>
      <c r="C182" s="184" t="s">
        <v>805</v>
      </c>
      <c r="D182" s="184"/>
      <c r="E182" s="184"/>
      <c r="F182" s="205" t="s">
        <v>786</v>
      </c>
      <c r="G182" s="184"/>
      <c r="H182" s="184" t="s">
        <v>847</v>
      </c>
      <c r="I182" s="184" t="s">
        <v>782</v>
      </c>
      <c r="J182" s="184">
        <v>50</v>
      </c>
      <c r="K182" s="228"/>
    </row>
    <row r="183" spans="2:11" customFormat="1" ht="15" customHeight="1">
      <c r="B183" s="207"/>
      <c r="C183" s="184" t="s">
        <v>106</v>
      </c>
      <c r="D183" s="184"/>
      <c r="E183" s="184"/>
      <c r="F183" s="205" t="s">
        <v>780</v>
      </c>
      <c r="G183" s="184"/>
      <c r="H183" s="184" t="s">
        <v>848</v>
      </c>
      <c r="I183" s="184" t="s">
        <v>849</v>
      </c>
      <c r="J183" s="184"/>
      <c r="K183" s="228"/>
    </row>
    <row r="184" spans="2:11" customFormat="1" ht="15" customHeight="1">
      <c r="B184" s="207"/>
      <c r="C184" s="184" t="s">
        <v>59</v>
      </c>
      <c r="D184" s="184"/>
      <c r="E184" s="184"/>
      <c r="F184" s="205" t="s">
        <v>780</v>
      </c>
      <c r="G184" s="184"/>
      <c r="H184" s="184" t="s">
        <v>850</v>
      </c>
      <c r="I184" s="184" t="s">
        <v>851</v>
      </c>
      <c r="J184" s="184">
        <v>1</v>
      </c>
      <c r="K184" s="228"/>
    </row>
    <row r="185" spans="2:11" customFormat="1" ht="15" customHeight="1">
      <c r="B185" s="207"/>
      <c r="C185" s="184" t="s">
        <v>55</v>
      </c>
      <c r="D185" s="184"/>
      <c r="E185" s="184"/>
      <c r="F185" s="205" t="s">
        <v>780</v>
      </c>
      <c r="G185" s="184"/>
      <c r="H185" s="184" t="s">
        <v>852</v>
      </c>
      <c r="I185" s="184" t="s">
        <v>782</v>
      </c>
      <c r="J185" s="184">
        <v>20</v>
      </c>
      <c r="K185" s="228"/>
    </row>
    <row r="186" spans="2:11" customFormat="1" ht="15" customHeight="1">
      <c r="B186" s="207"/>
      <c r="C186" s="184" t="s">
        <v>56</v>
      </c>
      <c r="D186" s="184"/>
      <c r="E186" s="184"/>
      <c r="F186" s="205" t="s">
        <v>780</v>
      </c>
      <c r="G186" s="184"/>
      <c r="H186" s="184" t="s">
        <v>853</v>
      </c>
      <c r="I186" s="184" t="s">
        <v>782</v>
      </c>
      <c r="J186" s="184">
        <v>255</v>
      </c>
      <c r="K186" s="228"/>
    </row>
    <row r="187" spans="2:11" customFormat="1" ht="15" customHeight="1">
      <c r="B187" s="207"/>
      <c r="C187" s="184" t="s">
        <v>107</v>
      </c>
      <c r="D187" s="184"/>
      <c r="E187" s="184"/>
      <c r="F187" s="205" t="s">
        <v>780</v>
      </c>
      <c r="G187" s="184"/>
      <c r="H187" s="184" t="s">
        <v>744</v>
      </c>
      <c r="I187" s="184" t="s">
        <v>782</v>
      </c>
      <c r="J187" s="184">
        <v>10</v>
      </c>
      <c r="K187" s="228"/>
    </row>
    <row r="188" spans="2:11" customFormat="1" ht="15" customHeight="1">
      <c r="B188" s="207"/>
      <c r="C188" s="184" t="s">
        <v>108</v>
      </c>
      <c r="D188" s="184"/>
      <c r="E188" s="184"/>
      <c r="F188" s="205" t="s">
        <v>780</v>
      </c>
      <c r="G188" s="184"/>
      <c r="H188" s="184" t="s">
        <v>854</v>
      </c>
      <c r="I188" s="184" t="s">
        <v>815</v>
      </c>
      <c r="J188" s="184"/>
      <c r="K188" s="228"/>
    </row>
    <row r="189" spans="2:11" customFormat="1" ht="15" customHeight="1">
      <c r="B189" s="207"/>
      <c r="C189" s="184" t="s">
        <v>855</v>
      </c>
      <c r="D189" s="184"/>
      <c r="E189" s="184"/>
      <c r="F189" s="205" t="s">
        <v>780</v>
      </c>
      <c r="G189" s="184"/>
      <c r="H189" s="184" t="s">
        <v>856</v>
      </c>
      <c r="I189" s="184" t="s">
        <v>815</v>
      </c>
      <c r="J189" s="184"/>
      <c r="K189" s="228"/>
    </row>
    <row r="190" spans="2:11" customFormat="1" ht="15" customHeight="1">
      <c r="B190" s="207"/>
      <c r="C190" s="184" t="s">
        <v>844</v>
      </c>
      <c r="D190" s="184"/>
      <c r="E190" s="184"/>
      <c r="F190" s="205" t="s">
        <v>780</v>
      </c>
      <c r="G190" s="184"/>
      <c r="H190" s="184" t="s">
        <v>857</v>
      </c>
      <c r="I190" s="184" t="s">
        <v>815</v>
      </c>
      <c r="J190" s="184"/>
      <c r="K190" s="228"/>
    </row>
    <row r="191" spans="2:11" customFormat="1" ht="15" customHeight="1">
      <c r="B191" s="207"/>
      <c r="C191" s="184" t="s">
        <v>110</v>
      </c>
      <c r="D191" s="184"/>
      <c r="E191" s="184"/>
      <c r="F191" s="205" t="s">
        <v>786</v>
      </c>
      <c r="G191" s="184"/>
      <c r="H191" s="184" t="s">
        <v>858</v>
      </c>
      <c r="I191" s="184" t="s">
        <v>782</v>
      </c>
      <c r="J191" s="184">
        <v>50</v>
      </c>
      <c r="K191" s="228"/>
    </row>
    <row r="192" spans="2:11" customFormat="1" ht="15" customHeight="1">
      <c r="B192" s="207"/>
      <c r="C192" s="184" t="s">
        <v>859</v>
      </c>
      <c r="D192" s="184"/>
      <c r="E192" s="184"/>
      <c r="F192" s="205" t="s">
        <v>786</v>
      </c>
      <c r="G192" s="184"/>
      <c r="H192" s="184" t="s">
        <v>860</v>
      </c>
      <c r="I192" s="184" t="s">
        <v>861</v>
      </c>
      <c r="J192" s="184"/>
      <c r="K192" s="228"/>
    </row>
    <row r="193" spans="2:11" customFormat="1" ht="15" customHeight="1">
      <c r="B193" s="207"/>
      <c r="C193" s="184" t="s">
        <v>862</v>
      </c>
      <c r="D193" s="184"/>
      <c r="E193" s="184"/>
      <c r="F193" s="205" t="s">
        <v>786</v>
      </c>
      <c r="G193" s="184"/>
      <c r="H193" s="184" t="s">
        <v>863</v>
      </c>
      <c r="I193" s="184" t="s">
        <v>861</v>
      </c>
      <c r="J193" s="184"/>
      <c r="K193" s="228"/>
    </row>
    <row r="194" spans="2:11" customFormat="1" ht="15" customHeight="1">
      <c r="B194" s="207"/>
      <c r="C194" s="184" t="s">
        <v>864</v>
      </c>
      <c r="D194" s="184"/>
      <c r="E194" s="184"/>
      <c r="F194" s="205" t="s">
        <v>786</v>
      </c>
      <c r="G194" s="184"/>
      <c r="H194" s="184" t="s">
        <v>865</v>
      </c>
      <c r="I194" s="184" t="s">
        <v>861</v>
      </c>
      <c r="J194" s="184"/>
      <c r="K194" s="228"/>
    </row>
    <row r="195" spans="2:11" customFormat="1" ht="15" customHeight="1">
      <c r="B195" s="207"/>
      <c r="C195" s="242" t="s">
        <v>866</v>
      </c>
      <c r="D195" s="184"/>
      <c r="E195" s="184"/>
      <c r="F195" s="205" t="s">
        <v>786</v>
      </c>
      <c r="G195" s="184"/>
      <c r="H195" s="184" t="s">
        <v>867</v>
      </c>
      <c r="I195" s="184" t="s">
        <v>868</v>
      </c>
      <c r="J195" s="243" t="s">
        <v>869</v>
      </c>
      <c r="K195" s="228"/>
    </row>
    <row r="196" spans="2:11" customFormat="1" ht="15" customHeight="1">
      <c r="B196" s="244"/>
      <c r="C196" s="245" t="s">
        <v>870</v>
      </c>
      <c r="D196" s="246"/>
      <c r="E196" s="246"/>
      <c r="F196" s="247" t="s">
        <v>786</v>
      </c>
      <c r="G196" s="246"/>
      <c r="H196" s="246" t="s">
        <v>871</v>
      </c>
      <c r="I196" s="246" t="s">
        <v>868</v>
      </c>
      <c r="J196" s="248" t="s">
        <v>869</v>
      </c>
      <c r="K196" s="249"/>
    </row>
    <row r="197" spans="2:11" customFormat="1" ht="15" customHeight="1">
      <c r="B197" s="207"/>
      <c r="C197" s="242" t="s">
        <v>44</v>
      </c>
      <c r="D197" s="184"/>
      <c r="E197" s="184"/>
      <c r="F197" s="205" t="s">
        <v>780</v>
      </c>
      <c r="G197" s="184"/>
      <c r="H197" s="181" t="s">
        <v>872</v>
      </c>
      <c r="I197" s="184" t="s">
        <v>873</v>
      </c>
      <c r="J197" s="184"/>
      <c r="K197" s="228"/>
    </row>
    <row r="198" spans="2:11" customFormat="1" ht="15" customHeight="1">
      <c r="B198" s="207"/>
      <c r="C198" s="242" t="s">
        <v>874</v>
      </c>
      <c r="D198" s="184"/>
      <c r="E198" s="184"/>
      <c r="F198" s="205" t="s">
        <v>780</v>
      </c>
      <c r="G198" s="184"/>
      <c r="H198" s="184" t="s">
        <v>875</v>
      </c>
      <c r="I198" s="184" t="s">
        <v>815</v>
      </c>
      <c r="J198" s="184"/>
      <c r="K198" s="228"/>
    </row>
    <row r="199" spans="2:11" customFormat="1" ht="15" customHeight="1">
      <c r="B199" s="207"/>
      <c r="C199" s="242" t="s">
        <v>876</v>
      </c>
      <c r="D199" s="184"/>
      <c r="E199" s="184"/>
      <c r="F199" s="205" t="s">
        <v>780</v>
      </c>
      <c r="G199" s="184"/>
      <c r="H199" s="184" t="s">
        <v>877</v>
      </c>
      <c r="I199" s="184" t="s">
        <v>815</v>
      </c>
      <c r="J199" s="184"/>
      <c r="K199" s="228"/>
    </row>
    <row r="200" spans="2:11" customFormat="1" ht="15" customHeight="1">
      <c r="B200" s="207"/>
      <c r="C200" s="242" t="s">
        <v>878</v>
      </c>
      <c r="D200" s="184"/>
      <c r="E200" s="184"/>
      <c r="F200" s="205" t="s">
        <v>786</v>
      </c>
      <c r="G200" s="184"/>
      <c r="H200" s="184" t="s">
        <v>879</v>
      </c>
      <c r="I200" s="184" t="s">
        <v>815</v>
      </c>
      <c r="J200" s="184"/>
      <c r="K200" s="228"/>
    </row>
    <row r="201" spans="2:11" customFormat="1" ht="15" customHeight="1">
      <c r="B201" s="234"/>
      <c r="C201" s="250"/>
      <c r="D201" s="235"/>
      <c r="E201" s="235"/>
      <c r="F201" s="235"/>
      <c r="G201" s="235"/>
      <c r="H201" s="235"/>
      <c r="I201" s="235"/>
      <c r="J201" s="235"/>
      <c r="K201" s="236"/>
    </row>
    <row r="202" spans="2:11" customFormat="1" ht="18.75" customHeight="1">
      <c r="B202" s="216"/>
      <c r="C202" s="226"/>
      <c r="D202" s="226"/>
      <c r="E202" s="226"/>
      <c r="F202" s="237"/>
      <c r="G202" s="226"/>
      <c r="H202" s="226"/>
      <c r="I202" s="226"/>
      <c r="J202" s="226"/>
      <c r="K202" s="216"/>
    </row>
    <row r="203" spans="2:11" customFormat="1" ht="18.75" customHeight="1">
      <c r="B203" s="191"/>
      <c r="C203" s="191"/>
      <c r="D203" s="191"/>
      <c r="E203" s="191"/>
      <c r="F203" s="191"/>
      <c r="G203" s="191"/>
      <c r="H203" s="191"/>
      <c r="I203" s="191"/>
      <c r="J203" s="191"/>
      <c r="K203" s="191"/>
    </row>
    <row r="204" spans="2:11" customFormat="1" ht="13.5">
      <c r="B204" s="173"/>
      <c r="C204" s="174"/>
      <c r="D204" s="174"/>
      <c r="E204" s="174"/>
      <c r="F204" s="174"/>
      <c r="G204" s="174"/>
      <c r="H204" s="174"/>
      <c r="I204" s="174"/>
      <c r="J204" s="174"/>
      <c r="K204" s="175"/>
    </row>
    <row r="205" spans="2:11" customFormat="1" ht="21" customHeight="1">
      <c r="B205" s="176"/>
      <c r="C205" s="301" t="s">
        <v>880</v>
      </c>
      <c r="D205" s="301"/>
      <c r="E205" s="301"/>
      <c r="F205" s="301"/>
      <c r="G205" s="301"/>
      <c r="H205" s="301"/>
      <c r="I205" s="301"/>
      <c r="J205" s="301"/>
      <c r="K205" s="177"/>
    </row>
    <row r="206" spans="2:11" customFormat="1" ht="25.5" customHeight="1">
      <c r="B206" s="176"/>
      <c r="C206" s="251" t="s">
        <v>881</v>
      </c>
      <c r="D206" s="251"/>
      <c r="E206" s="251"/>
      <c r="F206" s="251" t="s">
        <v>882</v>
      </c>
      <c r="G206" s="252"/>
      <c r="H206" s="304" t="s">
        <v>883</v>
      </c>
      <c r="I206" s="304"/>
      <c r="J206" s="304"/>
      <c r="K206" s="177"/>
    </row>
    <row r="207" spans="2:11" customFormat="1" ht="5.25" customHeight="1">
      <c r="B207" s="207"/>
      <c r="C207" s="202"/>
      <c r="D207" s="202"/>
      <c r="E207" s="202"/>
      <c r="F207" s="202"/>
      <c r="G207" s="226"/>
      <c r="H207" s="202"/>
      <c r="I207" s="202"/>
      <c r="J207" s="202"/>
      <c r="K207" s="228"/>
    </row>
    <row r="208" spans="2:11" customFormat="1" ht="15" customHeight="1">
      <c r="B208" s="207"/>
      <c r="C208" s="184" t="s">
        <v>873</v>
      </c>
      <c r="D208" s="184"/>
      <c r="E208" s="184"/>
      <c r="F208" s="205" t="s">
        <v>45</v>
      </c>
      <c r="G208" s="184"/>
      <c r="H208" s="305" t="s">
        <v>884</v>
      </c>
      <c r="I208" s="305"/>
      <c r="J208" s="305"/>
      <c r="K208" s="228"/>
    </row>
    <row r="209" spans="2:11" customFormat="1" ht="15" customHeight="1">
      <c r="B209" s="207"/>
      <c r="C209" s="184"/>
      <c r="D209" s="184"/>
      <c r="E209" s="184"/>
      <c r="F209" s="205" t="s">
        <v>46</v>
      </c>
      <c r="G209" s="184"/>
      <c r="H209" s="305" t="s">
        <v>885</v>
      </c>
      <c r="I209" s="305"/>
      <c r="J209" s="305"/>
      <c r="K209" s="228"/>
    </row>
    <row r="210" spans="2:11" customFormat="1" ht="15" customHeight="1">
      <c r="B210" s="207"/>
      <c r="C210" s="184"/>
      <c r="D210" s="184"/>
      <c r="E210" s="184"/>
      <c r="F210" s="205" t="s">
        <v>49</v>
      </c>
      <c r="G210" s="184"/>
      <c r="H210" s="305" t="s">
        <v>886</v>
      </c>
      <c r="I210" s="305"/>
      <c r="J210" s="305"/>
      <c r="K210" s="228"/>
    </row>
    <row r="211" spans="2:11" customFormat="1" ht="15" customHeight="1">
      <c r="B211" s="207"/>
      <c r="C211" s="184"/>
      <c r="D211" s="184"/>
      <c r="E211" s="184"/>
      <c r="F211" s="205" t="s">
        <v>47</v>
      </c>
      <c r="G211" s="184"/>
      <c r="H211" s="305" t="s">
        <v>887</v>
      </c>
      <c r="I211" s="305"/>
      <c r="J211" s="305"/>
      <c r="K211" s="228"/>
    </row>
    <row r="212" spans="2:11" customFormat="1" ht="15" customHeight="1">
      <c r="B212" s="207"/>
      <c r="C212" s="184"/>
      <c r="D212" s="184"/>
      <c r="E212" s="184"/>
      <c r="F212" s="205" t="s">
        <v>48</v>
      </c>
      <c r="G212" s="184"/>
      <c r="H212" s="305" t="s">
        <v>888</v>
      </c>
      <c r="I212" s="305"/>
      <c r="J212" s="305"/>
      <c r="K212" s="228"/>
    </row>
    <row r="213" spans="2:11" customFormat="1" ht="15" customHeight="1">
      <c r="B213" s="207"/>
      <c r="C213" s="184"/>
      <c r="D213" s="184"/>
      <c r="E213" s="184"/>
      <c r="F213" s="205"/>
      <c r="G213" s="184"/>
      <c r="H213" s="184"/>
      <c r="I213" s="184"/>
      <c r="J213" s="184"/>
      <c r="K213" s="228"/>
    </row>
    <row r="214" spans="2:11" customFormat="1" ht="15" customHeight="1">
      <c r="B214" s="207"/>
      <c r="C214" s="184" t="s">
        <v>827</v>
      </c>
      <c r="D214" s="184"/>
      <c r="E214" s="184"/>
      <c r="F214" s="205" t="s">
        <v>81</v>
      </c>
      <c r="G214" s="184"/>
      <c r="H214" s="305" t="s">
        <v>889</v>
      </c>
      <c r="I214" s="305"/>
      <c r="J214" s="305"/>
      <c r="K214" s="228"/>
    </row>
    <row r="215" spans="2:11" customFormat="1" ht="15" customHeight="1">
      <c r="B215" s="207"/>
      <c r="C215" s="184"/>
      <c r="D215" s="184"/>
      <c r="E215" s="184"/>
      <c r="F215" s="205" t="s">
        <v>90</v>
      </c>
      <c r="G215" s="184"/>
      <c r="H215" s="305" t="s">
        <v>726</v>
      </c>
      <c r="I215" s="305"/>
      <c r="J215" s="305"/>
      <c r="K215" s="228"/>
    </row>
    <row r="216" spans="2:11" customFormat="1" ht="15" customHeight="1">
      <c r="B216" s="207"/>
      <c r="C216" s="184"/>
      <c r="D216" s="184"/>
      <c r="E216" s="184"/>
      <c r="F216" s="205" t="s">
        <v>724</v>
      </c>
      <c r="G216" s="184"/>
      <c r="H216" s="305" t="s">
        <v>890</v>
      </c>
      <c r="I216" s="305"/>
      <c r="J216" s="305"/>
      <c r="K216" s="228"/>
    </row>
    <row r="217" spans="2:11" customFormat="1" ht="15" customHeight="1">
      <c r="B217" s="253"/>
      <c r="C217" s="184"/>
      <c r="D217" s="184"/>
      <c r="E217" s="184"/>
      <c r="F217" s="205" t="s">
        <v>93</v>
      </c>
      <c r="G217" s="242"/>
      <c r="H217" s="306" t="s">
        <v>727</v>
      </c>
      <c r="I217" s="306"/>
      <c r="J217" s="306"/>
      <c r="K217" s="254"/>
    </row>
    <row r="218" spans="2:11" customFormat="1" ht="15" customHeight="1">
      <c r="B218" s="253"/>
      <c r="C218" s="184"/>
      <c r="D218" s="184"/>
      <c r="E218" s="184"/>
      <c r="F218" s="205" t="s">
        <v>141</v>
      </c>
      <c r="G218" s="242"/>
      <c r="H218" s="306" t="s">
        <v>891</v>
      </c>
      <c r="I218" s="306"/>
      <c r="J218" s="306"/>
      <c r="K218" s="254"/>
    </row>
    <row r="219" spans="2:11" customFormat="1" ht="15" customHeight="1">
      <c r="B219" s="253"/>
      <c r="C219" s="184"/>
      <c r="D219" s="184"/>
      <c r="E219" s="184"/>
      <c r="F219" s="205"/>
      <c r="G219" s="242"/>
      <c r="H219" s="232"/>
      <c r="I219" s="232"/>
      <c r="J219" s="232"/>
      <c r="K219" s="254"/>
    </row>
    <row r="220" spans="2:11" customFormat="1" ht="15" customHeight="1">
      <c r="B220" s="253"/>
      <c r="C220" s="184" t="s">
        <v>851</v>
      </c>
      <c r="D220" s="184"/>
      <c r="E220" s="184"/>
      <c r="F220" s="205">
        <v>1</v>
      </c>
      <c r="G220" s="242"/>
      <c r="H220" s="306" t="s">
        <v>892</v>
      </c>
      <c r="I220" s="306"/>
      <c r="J220" s="306"/>
      <c r="K220" s="254"/>
    </row>
    <row r="221" spans="2:11" customFormat="1" ht="15" customHeight="1">
      <c r="B221" s="253"/>
      <c r="C221" s="184"/>
      <c r="D221" s="184"/>
      <c r="E221" s="184"/>
      <c r="F221" s="205">
        <v>2</v>
      </c>
      <c r="G221" s="242"/>
      <c r="H221" s="306" t="s">
        <v>893</v>
      </c>
      <c r="I221" s="306"/>
      <c r="J221" s="306"/>
      <c r="K221" s="254"/>
    </row>
    <row r="222" spans="2:11" customFormat="1" ht="15" customHeight="1">
      <c r="B222" s="253"/>
      <c r="C222" s="184"/>
      <c r="D222" s="184"/>
      <c r="E222" s="184"/>
      <c r="F222" s="205">
        <v>3</v>
      </c>
      <c r="G222" s="242"/>
      <c r="H222" s="306" t="s">
        <v>894</v>
      </c>
      <c r="I222" s="306"/>
      <c r="J222" s="306"/>
      <c r="K222" s="254"/>
    </row>
    <row r="223" spans="2:11" customFormat="1" ht="15" customHeight="1">
      <c r="B223" s="253"/>
      <c r="C223" s="184"/>
      <c r="D223" s="184"/>
      <c r="E223" s="184"/>
      <c r="F223" s="205">
        <v>4</v>
      </c>
      <c r="G223" s="242"/>
      <c r="H223" s="306" t="s">
        <v>895</v>
      </c>
      <c r="I223" s="306"/>
      <c r="J223" s="306"/>
      <c r="K223" s="254"/>
    </row>
    <row r="224" spans="2:11" customFormat="1" ht="12.75" customHeight="1">
      <c r="B224" s="255"/>
      <c r="C224" s="256"/>
      <c r="D224" s="256"/>
      <c r="E224" s="256"/>
      <c r="F224" s="256"/>
      <c r="G224" s="256"/>
      <c r="H224" s="256"/>
      <c r="I224" s="256"/>
      <c r="J224" s="256"/>
      <c r="K224" s="257"/>
    </row>
  </sheetData>
  <sheetProtection formatCells="0" formatColumns="0" formatRows="0" insertColumns="0" insertRows="0" insertHyperlinks="0" deleteColumns="0" deleteRows="0" sort="0" autoFilter="0" pivotTables="0"/>
  <mergeCells count="77">
    <mergeCell ref="H223:J223"/>
    <mergeCell ref="H211:J211"/>
    <mergeCell ref="H212:J212"/>
    <mergeCell ref="H214:J214"/>
    <mergeCell ref="H215:J215"/>
    <mergeCell ref="H217:J217"/>
    <mergeCell ref="H218:J218"/>
    <mergeCell ref="H220:J220"/>
    <mergeCell ref="H221:J221"/>
    <mergeCell ref="H222:J222"/>
    <mergeCell ref="C205:J205"/>
    <mergeCell ref="H206:J206"/>
    <mergeCell ref="H209:J209"/>
    <mergeCell ref="H210:J210"/>
    <mergeCell ref="H216:J216"/>
    <mergeCell ref="H208:J208"/>
    <mergeCell ref="C75:J75"/>
    <mergeCell ref="C102:J102"/>
    <mergeCell ref="C122:J122"/>
    <mergeCell ref="C147:J147"/>
    <mergeCell ref="C171:J171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7" right="0.7" top="0.78740157499999996" bottom="0.78740157499999996" header="0.3" footer="0.3"/>
  <pageSetup paperSize="9" fitToHeight="0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zakázky</vt:lpstr>
      <vt:lpstr>01 - Servisní prohlídky</vt:lpstr>
      <vt:lpstr>02a - Práce a dodávky ÚRS</vt:lpstr>
      <vt:lpstr>02b - Práce a dodávky ÚOŽI</vt:lpstr>
      <vt:lpstr>03 - VON</vt:lpstr>
      <vt:lpstr>Pokyny pro vyplnění</vt:lpstr>
      <vt:lpstr>'01 - Servisní prohlídky'!Názvy_tisku</vt:lpstr>
      <vt:lpstr>'02a - Práce a dodávky ÚRS'!Názvy_tisku</vt:lpstr>
      <vt:lpstr>'02b - Práce a dodávky ÚOŽI'!Názvy_tisku</vt:lpstr>
      <vt:lpstr>'03 - VON'!Názvy_tisku</vt:lpstr>
      <vt:lpstr>'Rekapitulace zakázky'!Názvy_tisku</vt:lpstr>
      <vt:lpstr>'01 - Servisní prohlídky'!Oblast_tisku</vt:lpstr>
      <vt:lpstr>'02a - Práce a dodávky ÚRS'!Oblast_tisku</vt:lpstr>
      <vt:lpstr>'02b - Práce a dodávky ÚOŽI'!Oblast_tisku</vt:lpstr>
      <vt:lpstr>'03 - VON'!Oblast_tisku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Křehlík Petr, MBA</dc:creator>
  <cp:lastModifiedBy>Křehlík Petr, MBA</cp:lastModifiedBy>
  <dcterms:created xsi:type="dcterms:W3CDTF">2025-07-22T06:57:48Z</dcterms:created>
  <dcterms:modified xsi:type="dcterms:W3CDTF">2025-07-22T07:00:13Z</dcterms:modified>
</cp:coreProperties>
</file>